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Design &amp; Engineering/Development/Project SOP/EF New Enquiry Forms/CT  Dev/"/>
    </mc:Choice>
  </mc:AlternateContent>
  <xr:revisionPtr revIDLastSave="613" documentId="8_{217EA6DE-4CC4-4F07-A264-645F484DD199}" xr6:coauthVersionLast="47" xr6:coauthVersionMax="47" xr10:uidLastSave="{9FDCF94F-4456-48CB-8AC4-E567A16DE83A}"/>
  <workbookProtection workbookAlgorithmName="SHA-512" workbookHashValue="FYVI3doDBz1iRvV0IlxWJknanBM4YI8whrireO8pfOI+Gqza8ucQ4mmaUmoFjk5sBi2f4is4LYPqNw058fqFZQ==" workbookSaltValue="CxcaCnB2se2WhVH+JbrH0A==" workbookSpinCount="100000" lockStructure="1"/>
  <bookViews>
    <workbookView xWindow="-28920" yWindow="-120" windowWidth="29040" windowHeight="15720" xr2:uid="{690BAD02-9C9C-4C99-AB21-B21A22852FC5}"/>
  </bookViews>
  <sheets>
    <sheet name="Enquiry Form" sheetId="1" r:id="rId1"/>
    <sheet name=" Slat Colour and Slat Depth" sheetId="3" state="hidden" r:id="rId2"/>
    <sheet name="Product Code" sheetId="2" state="hidden" r:id="rId3"/>
  </sheets>
  <definedNames>
    <definedName name="_xlnm.Print_Area" localSheetId="0">'Enquiry Form'!$A$1:$X$25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Z7" i="1"/>
  <c r="Z6" i="1"/>
  <c r="N6" i="2"/>
  <c r="L9" i="1" s="1"/>
  <c r="M9" i="1" s="1"/>
  <c r="B118" i="3"/>
  <c r="B115" i="3"/>
  <c r="B114" i="3"/>
  <c r="B113" i="3"/>
  <c r="B106" i="3"/>
  <c r="B103" i="3"/>
  <c r="B102" i="3"/>
  <c r="B101" i="3"/>
  <c r="B94" i="3"/>
  <c r="B91" i="3"/>
  <c r="B90" i="3"/>
  <c r="B89" i="3"/>
  <c r="B82" i="3"/>
  <c r="B79" i="3"/>
  <c r="B78" i="3"/>
  <c r="B77" i="3"/>
  <c r="B70" i="3"/>
  <c r="B67" i="3"/>
  <c r="B66" i="3"/>
  <c r="B65" i="3"/>
  <c r="B58" i="3"/>
  <c r="B55" i="3"/>
  <c r="B54" i="3"/>
  <c r="B53" i="3"/>
  <c r="B46" i="3"/>
  <c r="B43" i="3"/>
  <c r="B42" i="3"/>
  <c r="B41" i="3"/>
  <c r="B34" i="3"/>
  <c r="B31" i="3"/>
  <c r="B30" i="3"/>
  <c r="B29" i="3"/>
  <c r="B22" i="3"/>
  <c r="B19" i="3"/>
  <c r="B18" i="3"/>
  <c r="B17" i="3"/>
  <c r="B10" i="3"/>
  <c r="B7" i="3"/>
  <c r="Z12" i="1" s="1"/>
  <c r="B6" i="3"/>
  <c r="Z10" i="1" s="1"/>
  <c r="B5" i="3"/>
  <c r="Z8" i="1" s="1"/>
  <c r="H7" i="1"/>
  <c r="H8" i="1"/>
  <c r="H9" i="1"/>
  <c r="H10" i="1"/>
  <c r="H11" i="1"/>
  <c r="H12" i="1"/>
  <c r="H13" i="1"/>
  <c r="H14" i="1"/>
  <c r="H15" i="1"/>
  <c r="H6" i="1"/>
  <c r="Z15" i="1" l="1"/>
  <c r="Z13" i="1"/>
  <c r="Z11" i="1"/>
  <c r="Z9" i="1"/>
  <c r="Z14" i="1"/>
  <c r="L13" i="1"/>
  <c r="M13" i="1" s="1"/>
  <c r="L8" i="1"/>
  <c r="M8" i="1" s="1"/>
  <c r="L14" i="1"/>
  <c r="M14" i="1" s="1"/>
  <c r="L12" i="1"/>
  <c r="M12" i="1" s="1"/>
  <c r="L7" i="1"/>
  <c r="M7" i="1" s="1"/>
  <c r="L15" i="1"/>
  <c r="M15" i="1" s="1"/>
  <c r="L11" i="1"/>
  <c r="M11" i="1" s="1"/>
  <c r="L10" i="1"/>
  <c r="M10" i="1" s="1"/>
  <c r="L6" i="1"/>
  <c r="M6" i="1" s="1"/>
  <c r="F6" i="1"/>
  <c r="F7" i="1" l="1"/>
  <c r="F8" i="1"/>
  <c r="F9" i="1"/>
  <c r="F10" i="1"/>
  <c r="F11" i="1"/>
  <c r="F12" i="1"/>
  <c r="F13" i="1"/>
  <c r="F14" i="1"/>
  <c r="F15" i="1"/>
  <c r="A7" i="1"/>
  <c r="A8" i="1" s="1"/>
  <c r="A9" i="1" s="1"/>
  <c r="A10" i="1" s="1"/>
  <c r="A11" i="1" s="1"/>
  <c r="A12" i="1" s="1"/>
  <c r="A13" i="1" s="1"/>
  <c r="A15" i="1" s="1"/>
</calcChain>
</file>

<file path=xl/sharedStrings.xml><?xml version="1.0" encoding="utf-8"?>
<sst xmlns="http://schemas.openxmlformats.org/spreadsheetml/2006/main" count="687" uniqueCount="145">
  <si>
    <t>Project Reference</t>
  </si>
  <si>
    <t xml:space="preserve">SEAVENETIAN Alloy  </t>
  </si>
  <si>
    <t>Enquiry Form</t>
  </si>
  <si>
    <t xml:space="preserve">Item </t>
  </si>
  <si>
    <r>
      <t xml:space="preserve">Dimension Type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</si>
  <si>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Width (mm)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</si>
  <si>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Drop (mm)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</si>
  <si>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Slat Colour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</si>
  <si>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Valance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</si>
  <si>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Quantity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</si>
  <si>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Blind Location (Optional)
</t>
    </r>
    <r>
      <rPr>
        <b/>
        <sz val="6"/>
        <color theme="0" tint="-0.499984740745262"/>
        <rFont val="Century Gothic"/>
        <family val="2"/>
      </rPr>
      <t>(Enter)</t>
    </r>
  </si>
  <si>
    <t>Seaview Product Code</t>
  </si>
  <si>
    <t>Matrix</t>
  </si>
  <si>
    <t>Blind</t>
  </si>
  <si>
    <t xml:space="preserve">Black </t>
  </si>
  <si>
    <t>25mm</t>
  </si>
  <si>
    <t>Left</t>
  </si>
  <si>
    <t xml:space="preserve"> </t>
  </si>
  <si>
    <t>Recess dimensions will have 10 mm dedcuted from the width and 5 mm dedcuted from the drop</t>
  </si>
  <si>
    <t>Notes</t>
  </si>
  <si>
    <t>Date</t>
  </si>
  <si>
    <t>Customer Name</t>
  </si>
  <si>
    <t>Customer Email</t>
  </si>
  <si>
    <t>Customer Tel. Number</t>
  </si>
  <si>
    <t>Customer Address</t>
  </si>
  <si>
    <t>Slat Colour</t>
  </si>
  <si>
    <t>Code</t>
  </si>
  <si>
    <t>Colour Code</t>
  </si>
  <si>
    <t>16mm</t>
  </si>
  <si>
    <t>50mm</t>
  </si>
  <si>
    <t>BLK</t>
  </si>
  <si>
    <t>Y</t>
  </si>
  <si>
    <t>BOY</t>
  </si>
  <si>
    <t>N</t>
  </si>
  <si>
    <t>BIG</t>
  </si>
  <si>
    <t>BRC</t>
  </si>
  <si>
    <t>Brushed Gold</t>
  </si>
  <si>
    <t>BRG</t>
  </si>
  <si>
    <t>Brushed Silver</t>
  </si>
  <si>
    <t>BRS</t>
  </si>
  <si>
    <t>DAG</t>
  </si>
  <si>
    <t>Light Coffee</t>
  </si>
  <si>
    <t>LIC</t>
  </si>
  <si>
    <t xml:space="preserve">Light Grey </t>
  </si>
  <si>
    <t>LIG</t>
  </si>
  <si>
    <t>White</t>
  </si>
  <si>
    <t>WHT</t>
  </si>
  <si>
    <t>Dimenson Type</t>
  </si>
  <si>
    <t>Slat Size</t>
  </si>
  <si>
    <t>Support</t>
  </si>
  <si>
    <t>Cord</t>
  </si>
  <si>
    <t>Wand</t>
  </si>
  <si>
    <t>Valance</t>
  </si>
  <si>
    <t>VA</t>
  </si>
  <si>
    <t>Free Hanging</t>
  </si>
  <si>
    <t>FH</t>
  </si>
  <si>
    <t>CL</t>
  </si>
  <si>
    <t>WL</t>
  </si>
  <si>
    <t>No</t>
  </si>
  <si>
    <t>Recess</t>
  </si>
  <si>
    <t>G/W &amp; Chome Hold Down</t>
  </si>
  <si>
    <t>GW</t>
  </si>
  <si>
    <t>Right</t>
  </si>
  <si>
    <t>CR</t>
  </si>
  <si>
    <t>WR</t>
  </si>
  <si>
    <t>Yes</t>
  </si>
  <si>
    <t>V</t>
  </si>
  <si>
    <t>Pull Cord</t>
  </si>
  <si>
    <t>PC</t>
  </si>
  <si>
    <t>Monocommand</t>
  </si>
  <si>
    <t>Powered</t>
  </si>
  <si>
    <r>
      <t xml:space="preserve">Blind Operation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</si>
  <si>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Wand Colour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</si>
  <si>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Wand Length 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</si>
  <si>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Motor Option 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</si>
  <si>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Motor Wire Exit 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</si>
  <si>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Control Side
</t>
    </r>
    <r>
      <rPr>
        <b/>
        <sz val="6"/>
        <color theme="0" tint="-0.499984740745262"/>
        <rFont val="Century Gothic"/>
        <family val="2"/>
      </rPr>
      <t>(Select)</t>
    </r>
  </si>
  <si>
    <t xml:space="preserve">Pull Cord &amp; Tilt Wand Left </t>
  </si>
  <si>
    <t xml:space="preserve">Pull Cord &amp; Tilt Wand Right </t>
  </si>
  <si>
    <t xml:space="preserve">Pull Cord Left, Wand Right </t>
  </si>
  <si>
    <t xml:space="preserve">Pull Cord Right, Wand Left </t>
  </si>
  <si>
    <r>
      <t xml:space="preserve">Mono Length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</si>
  <si>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Cord Cleat 
</t>
    </r>
    <r>
      <rPr>
        <b/>
        <sz val="6"/>
        <color theme="0" tint="-0.499984740745262"/>
        <rFont val="Century Gothic"/>
        <family val="2"/>
      </rPr>
      <t>(Select)</t>
    </r>
  </si>
  <si>
    <t xml:space="preserve">White </t>
  </si>
  <si>
    <r>
      <t xml:space="preserve">Mono Colour
</t>
    </r>
    <r>
      <rPr>
        <b/>
        <sz val="6"/>
        <color theme="0" tint="-0.499984740745262"/>
        <rFont val="Century Gothic"/>
        <family val="2"/>
      </rPr>
      <t>(Select)</t>
    </r>
  </si>
  <si>
    <t xml:space="preserve">24v - Momentary </t>
  </si>
  <si>
    <t>24M</t>
  </si>
  <si>
    <t xml:space="preserve">24v - RTS </t>
  </si>
  <si>
    <t>24RTS</t>
  </si>
  <si>
    <t xml:space="preserve">Motor Option </t>
  </si>
  <si>
    <r>
      <t xml:space="preserve">Restraint
</t>
    </r>
    <r>
      <rPr>
        <b/>
        <sz val="6"/>
        <color theme="0" tint="-0.499984740745262"/>
        <rFont val="Century Gothic"/>
        <family val="2"/>
      </rPr>
      <t>(Select)</t>
    </r>
  </si>
  <si>
    <t>Motor Wire Exit</t>
  </si>
  <si>
    <t>LH</t>
  </si>
  <si>
    <t>RH</t>
  </si>
  <si>
    <t>Blind Operation</t>
  </si>
  <si>
    <t>T</t>
  </si>
  <si>
    <t>M</t>
  </si>
  <si>
    <t>P</t>
  </si>
  <si>
    <t xml:space="preserve">Headrail Colour </t>
  </si>
  <si>
    <t>Bottomrail Colour</t>
  </si>
  <si>
    <t>Black</t>
  </si>
  <si>
    <t>Control Side</t>
  </si>
  <si>
    <t>Wand Colour</t>
  </si>
  <si>
    <t xml:space="preserve">Ivory </t>
  </si>
  <si>
    <t xml:space="preserve">Grey </t>
  </si>
  <si>
    <t>Wand Length</t>
  </si>
  <si>
    <t>150mm</t>
  </si>
  <si>
    <t>300mm</t>
  </si>
  <si>
    <t xml:space="preserve">600mm </t>
  </si>
  <si>
    <t>900mm</t>
  </si>
  <si>
    <t>Custom</t>
  </si>
  <si>
    <t xml:space="preserve">Mono - Right </t>
  </si>
  <si>
    <t xml:space="preserve">Mono - Left </t>
  </si>
  <si>
    <t xml:space="preserve">Mono Colour </t>
  </si>
  <si>
    <t xml:space="preserve">Mono Length </t>
  </si>
  <si>
    <t>600mm</t>
  </si>
  <si>
    <t>Cord Cleat</t>
  </si>
  <si>
    <t>L</t>
  </si>
  <si>
    <t>R</t>
  </si>
  <si>
    <t>PLWR</t>
  </si>
  <si>
    <t>PRWL</t>
  </si>
  <si>
    <t>W</t>
  </si>
  <si>
    <t>B</t>
  </si>
  <si>
    <t>I</t>
  </si>
  <si>
    <t>G</t>
  </si>
  <si>
    <t>C</t>
  </si>
  <si>
    <t>Data Validation</t>
  </si>
  <si>
    <r>
      <t xml:space="preserve">Slat Width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</si>
  <si>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Mono Side
</t>
    </r>
    <r>
      <rPr>
        <b/>
        <sz val="6"/>
        <color theme="0" tint="-0.499984740745262"/>
        <rFont val="Century Gothic"/>
        <family val="2"/>
      </rPr>
      <t>(Select)</t>
    </r>
  </si>
  <si>
    <t>400mm</t>
  </si>
  <si>
    <t>1000mm</t>
  </si>
  <si>
    <t>Line 1</t>
  </si>
  <si>
    <t>Line 2</t>
  </si>
  <si>
    <t>Line 10</t>
  </si>
  <si>
    <t>Line 9</t>
  </si>
  <si>
    <t>Line 8</t>
  </si>
  <si>
    <t>Line 7</t>
  </si>
  <si>
    <t>Line 6</t>
  </si>
  <si>
    <t>Line 5</t>
  </si>
  <si>
    <t>Line 4</t>
  </si>
  <si>
    <t>Line 3</t>
  </si>
  <si>
    <t>If Custom selected,
please place length 
in notes</t>
  </si>
  <si>
    <t/>
  </si>
  <si>
    <t>24v - Constant</t>
  </si>
  <si>
    <t>24C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</si>
</sst>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7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6"/>
      <color theme="0" tint="-0.499984740745262"/>
      <name val="Century Gothic"/>
      <family val="2"/>
    </font>
    <font>
      <b/>
      <sz val="11"/>
      <color theme="1"/>
      <name val="Century Gothic"/>
      <family val="2"/>
    </font>
    <font>
      <sz val="8"/>
      <name val="Century Gothi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top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2" fillId="0" borderId="0" xfId="0" applyFont="1"/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5" fillId="0" borderId="0" xfId="0" applyFont="1" applyAlignment="1">
      <alignment vertical="center"/>
    </xf>
    <xf numFmtId="0" fontId="10" fillId="0" borderId="0" xfId="0" applyFont="1"/>
    <xf numFmtId="0" fontId="4" fillId="0" borderId="3" xfId="0" applyFont="1" applyBorder="1"/>
    <xf numFmtId="0" fontId="10" fillId="0" borderId="2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13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1" fontId="6" fillId="0" borderId="0" xfId="0" applyNumberFormat="1" applyFont="1" applyAlignment="1">
      <alignment horizontal="center" vertical="top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0" fillId="0" borderId="0" xfId="0" applyNumberFormat="1"/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 applyAlignment="1" applyProtection="1">
      <alignment horizontal="center" vertical="top" wrapText="1"/>
      <protection locked="0"/>
    </xf>
    <xf numFmtId="0" fontId="9" fillId="0" borderId="0" xfId="0" applyFont="1"/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0" fontId="0" fillId="0" borderId="1" xfId="0" applyBorder="1"/>
    <xf numFmtId="1" fontId="0" fillId="0" borderId="1" xfId="0" applyNumberFormat="1" applyBorder="1"/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5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11430</xdr:colOff>
      <xdr:row>0</xdr:row>
      <xdr:rowOff>129540</xdr:rowOff>
    </xdr:from>
    <xdr:to>
      <xdr:col>26</xdr:col>
      <xdr:colOff>170557</xdr:colOff>
      <xdr:row>3</xdr:row>
      <xdr:rowOff>130451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9BB603-B9CA-4FAB-93A9-F2207D3402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7955280" y="129540"/>
          <a:ext cx="1778378" cy="658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9B2-94E4-4E61-92A2-4A82B2335BB7}">
  <sheetPr codeName="Sheet1"/>
  <dimension ref="A1:AM25"/>
  <sheetViews>
    <sheetView showGridLines="0" tabSelected="1" zoomScaleNormal="100" workbookViewId="0">
      <selection activeCell="I23" sqref="I23"/>
    </sheetView>
  </sheetViews>
  <sheetFormatPr defaultColWidth="8.88671875" defaultRowHeight="13.8" x14ac:dyDescent="0.25"/>
  <cols>
    <col min="1" max="1" width="5.44140625" style="1" customWidth="1"/>
    <col min="2" max="3" width="9" style="1" customWidth="1"/>
    <col min="4" max="4" width="13.109375" style="1" customWidth="1"/>
    <col min="5" max="5" width="9.109375" style="1" bestFit="1" customWidth="1"/>
    <col min="6" max="6" width="9.109375" style="1" hidden="1" customWidth="1"/>
    <col min="7" max="7" width="8.5546875" style="1" customWidth="1"/>
    <col min="8" max="8" width="8.5546875" style="1" hidden="1" customWidth="1"/>
    <col min="9" max="9" width="23.77734375" style="1" customWidth="1"/>
    <col min="10" max="10" width="13.109375" style="1" customWidth="1"/>
    <col min="11" max="11" width="12.88671875" style="1" bestFit="1" customWidth="1"/>
    <col min="12" max="13" width="12.88671875" style="1" hidden="1" customWidth="1"/>
    <col min="14" max="14" width="16.21875" style="1" customWidth="1"/>
    <col min="15" max="15" width="12.88671875" style="1" customWidth="1"/>
    <col min="16" max="16" width="26.5546875" style="1" customWidth="1"/>
    <col min="17" max="17" width="12.88671875" style="1" customWidth="1"/>
    <col min="18" max="18" width="14.77734375" style="1" customWidth="1"/>
    <col min="19" max="19" width="11.21875" style="1" customWidth="1"/>
    <col min="20" max="20" width="7.88671875" style="1" customWidth="1"/>
    <col min="21" max="22" width="12.109375" style="1" customWidth="1"/>
    <col min="23" max="23" width="7.5546875" style="1" bestFit="1" customWidth="1"/>
    <col min="24" max="24" width="19.44140625" style="1" bestFit="1" customWidth="1"/>
    <col min="25" max="25" width="3.88671875" style="1" customWidth="1"/>
    <col min="26" max="26" width="46" style="1" hidden="1" customWidth="1"/>
    <col min="27" max="27" width="7.21875" style="1" customWidth="1"/>
    <col min="28" max="28" width="35" style="1" hidden="1" customWidth="1"/>
    <col min="29" max="29" width="5.88671875" style="1" bestFit="1" customWidth="1"/>
    <col min="30" max="30" width="9" style="1" bestFit="1" customWidth="1"/>
    <col min="31" max="31" width="12.109375" style="1" customWidth="1"/>
    <col min="32" max="32" width="15.44140625" style="1" customWidth="1"/>
    <col min="33" max="33" width="8.88671875" style="1"/>
    <col min="34" max="34" width="11.44140625" style="1" customWidth="1"/>
    <col min="35" max="36" width="8.88671875" style="1"/>
    <col min="37" max="37" width="14.5546875" style="1" bestFit="1" customWidth="1"/>
    <col min="38" max="38" width="12.5546875" style="1" customWidth="1"/>
    <col min="39" max="16384" width="8.88671875" style="1"/>
  </cols>
  <sheetData>
    <row r="1" spans="1:39" ht="14.4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</row>
    <row r="2" spans="1:39" ht="14.4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33" t="s">
        <v>0</v>
      </c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</row>
    <row r="3" spans="1:39" ht="23.4" customHeight="1" thickBot="1" x14ac:dyDescent="0.45">
      <c r="A3" s="14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32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</row>
    <row r="4" spans="1:39" ht="17.399999999999999" x14ac:dyDescent="0.3">
      <c r="A4" s="19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25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</row>
    <row r="5" spans="1:39" ht="36" customHeight="1" x14ac:dyDescent="0.25">
      <c r="A5" s="4" t="s">
        <v>3</v>
      </c>
      <c r="B5" s="20" t="s">
        <v>4</v>
      </c>
      <c r="C5" s="20" t="s">
        <v>127</v>
      </c>
      <c r="D5" s="20" t="s">
        <v>7</v>
      </c>
      <c r="E5" s="20" t="s">
        <v>5</v>
      </c>
      <c r="F5" s="20" t="s">
        <v>126</v>
      </c>
      <c r="G5" s="20" t="s">
        <v>6</v>
      </c>
      <c r="H5" s="20" t="s">
        <v>126</v>
      </c>
      <c r="I5" s="4" t="s">
        <v>90</v>
      </c>
      <c r="J5" s="4" t="s">
        <v>8</v>
      </c>
      <c r="K5" s="4" t="s">
        <v>71</v>
      </c>
      <c r="L5" s="4" t="s">
        <v>126</v>
      </c>
      <c r="M5" s="4" t="s">
        <v>126</v>
      </c>
      <c r="N5" s="4" t="s">
        <v>74</v>
      </c>
      <c r="O5" s="4" t="s">
        <v>75</v>
      </c>
      <c r="P5" s="4" t="s">
        <v>76</v>
      </c>
      <c r="Q5" s="4" t="s">
        <v>72</v>
      </c>
      <c r="R5" s="4" t="s">
        <v>73</v>
      </c>
      <c r="S5" s="4" t="s">
        <v>128</v>
      </c>
      <c r="T5" s="4" t="s">
        <v>84</v>
      </c>
      <c r="U5" s="4" t="s">
        <v>81</v>
      </c>
      <c r="V5" s="4" t="s">
        <v>82</v>
      </c>
      <c r="W5" s="4" t="s">
        <v>9</v>
      </c>
      <c r="X5" s="20" t="s">
        <v>10</v>
      </c>
      <c r="Y5" s="34"/>
      <c r="Z5" s="4" t="s">
        <v>11</v>
      </c>
      <c r="AA5" s="46"/>
      <c r="AB5" s="44" t="s">
        <v>12</v>
      </c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 s="17" customFormat="1" ht="21.6" customHeight="1" x14ac:dyDescent="0.3">
      <c r="A6" s="45">
        <v>1</v>
      </c>
      <c r="B6" s="15"/>
      <c r="C6" s="15"/>
      <c r="D6" s="15"/>
      <c r="E6" s="15"/>
      <c r="F6" s="15">
        <f t="shared" ref="F6:F15" si="0">IF($C6="16mm", 2700,3300)</f>
        <v>3300</v>
      </c>
      <c r="G6" s="15"/>
      <c r="H6" s="15">
        <f>IF($C6="16mm", 2300,IF($C6="50mm",3250,3000))</f>
        <v>3000</v>
      </c>
      <c r="I6" s="15"/>
      <c r="J6" s="15"/>
      <c r="K6" s="15"/>
      <c r="L6" s="15" t="e">
        <f>_xlfn.XLOOKUP(K6,'Product Code'!$N$3:$N$6,'Product Code'!$O$3:$O$6)</f>
        <v>#N/A</v>
      </c>
      <c r="M6" s="15" t="e">
        <f>_xlfn.XLOOKUP(L6,'Product Code'!$O$3:$O$6,'Product Code'!$P$3:$P$6)</f>
        <v>#N/A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35"/>
      <c r="Z6" s="47" t="e">
        <f>_xlfn.TEXTJOIN("-",TRUE,"VA",IF(B6="Recess",+E6-10,E6),IF(B6="Recess",+G6-5,G6),
_xlfn.XLOOKUP(D6,' Slat Colour and Slat Depth'!$B$4:$B$13,' Slat Colour and Slat Depth'!$C$4:$C$13),
_xlfn.XLOOKUP(C6,'Product Code'!$H$3:$H$6,'Product Code'!$I$3:$I$6),
IF(K6="Powered",_xlfn.XLOOKUP('Enquiry Form'!K6,'Product Code'!$N$3:$N$6,'Product Code'!$O$3:$O$6),""),IF(K6="Powered",_xlfn.XLOOKUP(N6,'Product Code'!$Q$6:$Q$8,'Product Code'!$R$6:$R$8),""),
IF(K6="Pull Cord",_xlfn.XLOOKUP('Enquiry Form'!P6,'Product Code'!$W$3:$W$6,'Product Code'!$X$3:$X$6),IF(K6="Tensioned",_xlfn.XLOOKUP('Enquiry Form'!P6,'Product Code'!$W$3:$W$6,'Product Code'!$X$3:$X$6),"")),
IF(K6="Monocommand",_xlfn.XLOOKUP(S6,'Product Code'!$AF$3:$AF$4,'Product Code'!$AG$3:$AG$4),IF(K6="Powered",_xlfn.XLOOKUP(O6,'Product Code'!$T$3:$T$4,'Product Code'!$U$3:$U$4),"")),
IF(K6="Pull Cord",_xlfn.XLOOKUP(R6,'Product Code'!$AC$3:$AC$7,'Product Code'!$AD$3:$AD$7),IF(K6="Monocommand",_xlfn.XLOOKUP(U6,'Product Code'!$AL$3:$AL$6,'Product Code'!$AM$3:$AM$6),"")),
IF(K6="Tensioned",_xlfn.XLOOKUP(Q6,'Product Code'!$Z$3:$Z$6,'Product Code'!$AA$3:$AA$6),IF(K6="Monocommand",_xlfn.XLOOKUP(T6,'Product Code'!$AI$3:$AI$6,'Product Code'!$AJ$3:$AJ$6),"")),
_xlfn.XLOOKUP(I6,'Product Code'!$AR$3:$AR$4,'Product Code'!$AS$3:$AS$4),
_xlfn.XLOOKUP(J6,'Product Code'!$BA$3:$BA$4,'Product Code'!$BB$3:$BB$4),
IF(K6="Pull Cord",_xlfn.XLOOKUP(V6,'Product Code'!$AO$3:$AO$4,'Product Code'!$AP$3:$AP$4),""),
IF(K6="Tensioned",_xlfn.XLOOKUP(R6,'Product Code'!$AC$3:$AC$7,'Product Code'!$AD$3:$AD$7),""))</f>
        <v>#N/A</v>
      </c>
      <c r="AB6" s="42"/>
    </row>
    <row r="7" spans="1:39" s="3" customFormat="1" ht="21.6" customHeight="1" x14ac:dyDescent="0.25">
      <c r="A7" s="45">
        <f>+A6+1</f>
        <v>2</v>
      </c>
      <c r="B7" s="15"/>
      <c r="C7" s="15"/>
      <c r="D7" s="15"/>
      <c r="E7" s="15"/>
      <c r="F7" s="15">
        <f t="shared" si="0"/>
        <v>3300</v>
      </c>
      <c r="G7" s="15"/>
      <c r="H7" s="15">
        <f t="shared" ref="H7:H15" si="1">IF($C7="16mm", 2300,IF($C7="50mm",3250,3000))</f>
        <v>3000</v>
      </c>
      <c r="I7" s="15"/>
      <c r="J7" s="15"/>
      <c r="K7" s="15"/>
      <c r="L7" s="15" t="e">
        <f>_xlfn.XLOOKUP(K7,'Product Code'!$N$3:$N$6,'Product Code'!$O$3:$O$6)</f>
        <v>#N/A</v>
      </c>
      <c r="M7" s="15" t="e">
        <f>_xlfn.XLOOKUP(L7,'Product Code'!$O$3:$O$6,'Product Code'!$P$3:$P$6)</f>
        <v>#N/A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35"/>
      <c r="Z7" s="47" t="e">
        <f>_xlfn.TEXTJOIN("-",TRUE,"VA",IF(B7="Recess",+E7-10,E7),IF(B7="Recess",+G7-5,G7),
_xlfn.XLOOKUP(D7,' Slat Colour and Slat Depth'!$B$4:$B$13,' Slat Colour and Slat Depth'!$C$4:$C$13),
_xlfn.XLOOKUP(C7,'Product Code'!$H$3:$H$6,'Product Code'!$I$3:$I$6),
IF(K7="Powered",_xlfn.XLOOKUP('Enquiry Form'!K7,'Product Code'!$N$3:$N$6,'Product Code'!$O$3:$O$6),""),IF(K7="Powered",_xlfn.XLOOKUP(N7,'Product Code'!$Q$6:$Q$8,'Product Code'!$R$6:$R$8),""),
IF(K7="Pull Cord",_xlfn.XLOOKUP('Enquiry Form'!P7,'Product Code'!$W$3:$W$6,'Product Code'!$X$3:$X$6),IF(K7="Tensioned",_xlfn.XLOOKUP('Enquiry Form'!P7,'Product Code'!$W$3:$W$6,'Product Code'!$X$3:$X$6),"")),
IF(K7="Monocommand",_xlfn.XLOOKUP(S7,'Product Code'!$AF$3:$AF$4,'Product Code'!$AG$3:$AG$4),IF(K7="Powered",_xlfn.XLOOKUP(O7,'Product Code'!$T$3:$T$4,'Product Code'!$U$3:$U$4),"")),
IF(K7="Pull Cord",_xlfn.XLOOKUP(R7,'Product Code'!$AC$3:$AC$7,'Product Code'!$AD$3:$AD$7),IF(K7="Monocommand",_xlfn.XLOOKUP(U7,'Product Code'!$AL$3:$AL$6,'Product Code'!$AM$3:$AM$6),"")),
IF(K7="Tensioned",_xlfn.XLOOKUP(Q7,'Product Code'!$Z$3:$Z$6,'Product Code'!$AA$3:$AA$6),IF(K7="Monocommand",_xlfn.XLOOKUP(T7,'Product Code'!$AI$3:$AI$6,'Product Code'!$AJ$3:$AJ$6),"")),
_xlfn.XLOOKUP(I7,'Product Code'!$AR$3:$AR$4,'Product Code'!$AS$3:$AS$4),
_xlfn.XLOOKUP(J7,'Product Code'!$BA$3:$BA$4,'Product Code'!$BB$3:$BB$4),
IF(K7="Pull Cord",_xlfn.XLOOKUP(V7,'Product Code'!$AO$3:$AO$4,'Product Code'!$AP$3:$AP$4),""),
IF(K7="Tensioned",_xlfn.XLOOKUP(R7,'Product Code'!$AC$3:$AC$7,'Product Code'!$AD$3:$AD$7),""))</f>
        <v>#N/A</v>
      </c>
      <c r="AB7" s="43"/>
    </row>
    <row r="8" spans="1:39" s="3" customFormat="1" ht="21.6" customHeight="1" x14ac:dyDescent="0.25">
      <c r="A8" s="45">
        <f t="shared" ref="A8:A15" si="2">+A7+1</f>
        <v>3</v>
      </c>
      <c r="B8" s="15"/>
      <c r="C8" s="15"/>
      <c r="D8" s="15" t="s">
        <v>142</v>
      </c>
      <c r="E8" s="15"/>
      <c r="F8" s="15">
        <f t="shared" si="0"/>
        <v>3300</v>
      </c>
      <c r="G8" s="15"/>
      <c r="H8" s="15">
        <f t="shared" si="1"/>
        <v>3000</v>
      </c>
      <c r="I8" s="15"/>
      <c r="J8" s="15"/>
      <c r="K8" s="15"/>
      <c r="L8" s="15" t="e">
        <f>_xlfn.XLOOKUP(K8,'Product Code'!$N$3:$N$6,'Product Code'!$O$3:$O$6)</f>
        <v>#N/A</v>
      </c>
      <c r="M8" s="15" t="e">
        <f>_xlfn.XLOOKUP(L8,'Product Code'!$O$3:$O$6,'Product Code'!$P$3:$P$6)</f>
        <v>#N/A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35"/>
      <c r="Z8" s="47" t="e">
        <f>_xlfn.TEXTJOIN("-",TRUE,"VA",IF(B8="Recess",+E8-10,E8),IF(B8="Recess",+G8-5,G8),
_xlfn.XLOOKUP(D8,' Slat Colour and Slat Depth'!$B$4:$B$13,' Slat Colour and Slat Depth'!$C$4:$C$13),
_xlfn.XLOOKUP(C8,'Product Code'!$H$3:$H$6,'Product Code'!$I$3:$I$6),
IF(K8="Powered",_xlfn.XLOOKUP('Enquiry Form'!K8,'Product Code'!$N$3:$N$6,'Product Code'!$O$3:$O$6),""),IF(K8="Powered",_xlfn.XLOOKUP(N8,'Product Code'!$Q$6:$Q$8,'Product Code'!$R$6:$R$8),""),
IF(K8="Pull Cord",_xlfn.XLOOKUP('Enquiry Form'!P8,'Product Code'!$W$3:$W$6,'Product Code'!$X$3:$X$6),IF(K8="Tensioned",_xlfn.XLOOKUP('Enquiry Form'!P8,'Product Code'!$W$3:$W$6,'Product Code'!$X$3:$X$6),"")),
IF(K8="Monocommand",_xlfn.XLOOKUP(S8,'Product Code'!$AF$3:$AF$4,'Product Code'!$AG$3:$AG$4),IF(K8="Powered",_xlfn.XLOOKUP(O8,'Product Code'!$T$3:$T$4,'Product Code'!$U$3:$U$4),"")),
IF(K8="Pull Cord",_xlfn.XLOOKUP(R8,'Product Code'!$AC$3:$AC$7,'Product Code'!$AD$3:$AD$7),IF(K8="Monocommand",_xlfn.XLOOKUP(U8,'Product Code'!$AL$3:$AL$6,'Product Code'!$AM$3:$AM$6),"")),
IF(K8="Tensioned",_xlfn.XLOOKUP(Q8,'Product Code'!$Z$3:$Z$6,'Product Code'!$AA$3:$AA$6),IF(K8="Monocommand",_xlfn.XLOOKUP(T8,'Product Code'!$AI$3:$AI$6,'Product Code'!$AJ$3:$AJ$6),"")),
_xlfn.XLOOKUP(I8,'Product Code'!$AR$3:$AR$4,'Product Code'!$AS$3:$AS$4),
_xlfn.XLOOKUP(J8,'Product Code'!$BA$3:$BA$4,'Product Code'!$BB$3:$BB$4),
IF(K8="Pull Cord",_xlfn.XLOOKUP(V8,'Product Code'!$AO$3:$AO$4,'Product Code'!$AP$3:$AP$4),""),
IF(K8="Tensioned",_xlfn.XLOOKUP(R8,'Product Code'!$AC$3:$AC$7,'Product Code'!$AD$3:$AD$7),""))</f>
        <v>#N/A</v>
      </c>
      <c r="AB8" s="43"/>
    </row>
    <row r="9" spans="1:39" s="3" customFormat="1" ht="21.6" customHeight="1" x14ac:dyDescent="0.25">
      <c r="A9" s="45">
        <f t="shared" si="2"/>
        <v>4</v>
      </c>
      <c r="B9" s="15"/>
      <c r="C9" s="15"/>
      <c r="D9" s="15"/>
      <c r="E9" s="15"/>
      <c r="F9" s="15">
        <f t="shared" si="0"/>
        <v>3300</v>
      </c>
      <c r="G9" s="15"/>
      <c r="H9" s="15">
        <f t="shared" si="1"/>
        <v>3000</v>
      </c>
      <c r="I9" s="15"/>
      <c r="J9" s="15"/>
      <c r="K9" s="15"/>
      <c r="L9" s="15" t="e">
        <f>_xlfn.XLOOKUP(K9,'Product Code'!$N$3:$N$6,'Product Code'!$O$3:$O$6)</f>
        <v>#N/A</v>
      </c>
      <c r="M9" s="15" t="e">
        <f>_xlfn.XLOOKUP(L9,'Product Code'!$O$3:$O$6,'Product Code'!$P$3:$P$6)</f>
        <v>#N/A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35"/>
      <c r="Z9" s="47" t="e">
        <f>_xlfn.TEXTJOIN("-",TRUE,"VA",IF(B9="Recess",+E9-10,E9),IF(B9="Recess",+G9-5,G9),
_xlfn.XLOOKUP(D9,' Slat Colour and Slat Depth'!$B$4:$B$13,' Slat Colour and Slat Depth'!$C$4:$C$13),
_xlfn.XLOOKUP(C9,'Product Code'!$H$3:$H$6,'Product Code'!$I$3:$I$6),
IF(K9="Powered",_xlfn.XLOOKUP('Enquiry Form'!K9,'Product Code'!$N$3:$N$6,'Product Code'!$O$3:$O$6),""),IF(K9="Powered",_xlfn.XLOOKUP(N9,'Product Code'!$Q$6:$Q$8,'Product Code'!$R$6:$R$8),""),
IF(K9="Pull Cord",_xlfn.XLOOKUP('Enquiry Form'!P9,'Product Code'!$W$3:$W$6,'Product Code'!$X$3:$X$6),IF(K9="Tensioned",_xlfn.XLOOKUP('Enquiry Form'!P9,'Product Code'!$W$3:$W$6,'Product Code'!$X$3:$X$6),"")),
IF(K9="Monocommand",_xlfn.XLOOKUP(S9,'Product Code'!$AF$3:$AF$4,'Product Code'!$AG$3:$AG$4),IF(K9="Powered",_xlfn.XLOOKUP(O9,'Product Code'!$T$3:$T$4,'Product Code'!$U$3:$U$4),"")),
IF(K9="Pull Cord",_xlfn.XLOOKUP(R9,'Product Code'!$AC$3:$AC$7,'Product Code'!$AD$3:$AD$7),IF(K9="Monocommand",_xlfn.XLOOKUP(U9,'Product Code'!$AL$3:$AL$6,'Product Code'!$AM$3:$AM$6),"")),
IF(K9="Tensioned",_xlfn.XLOOKUP(Q9,'Product Code'!$Z$3:$Z$6,'Product Code'!$AA$3:$AA$6),IF(K9="Monocommand",_xlfn.XLOOKUP(T9,'Product Code'!$AI$3:$AI$6,'Product Code'!$AJ$3:$AJ$6),"")),
_xlfn.XLOOKUP(I9,'Product Code'!$AR$3:$AR$4,'Product Code'!$AS$3:$AS$4),
_xlfn.XLOOKUP(J9,'Product Code'!$BA$3:$BA$4,'Product Code'!$BB$3:$BB$4),
IF(K9="Pull Cord",_xlfn.XLOOKUP(V9,'Product Code'!$AO$3:$AO$4,'Product Code'!$AP$3:$AP$4),""),
IF(K9="Tensioned",_xlfn.XLOOKUP(R9,'Product Code'!$AC$3:$AC$7,'Product Code'!$AD$3:$AD$7),""))</f>
        <v>#N/A</v>
      </c>
      <c r="AB9" s="43" t="s">
        <v>17</v>
      </c>
    </row>
    <row r="10" spans="1:39" s="3" customFormat="1" ht="21.6" customHeight="1" x14ac:dyDescent="0.25">
      <c r="A10" s="45">
        <f t="shared" si="2"/>
        <v>5</v>
      </c>
      <c r="B10" s="15"/>
      <c r="C10" s="15"/>
      <c r="D10" s="15"/>
      <c r="E10" s="15"/>
      <c r="F10" s="15">
        <f t="shared" si="0"/>
        <v>3300</v>
      </c>
      <c r="G10" s="15"/>
      <c r="H10" s="15">
        <f t="shared" si="1"/>
        <v>3000</v>
      </c>
      <c r="I10" s="15"/>
      <c r="J10" s="15"/>
      <c r="K10" s="15"/>
      <c r="L10" s="15" t="e">
        <f>_xlfn.XLOOKUP(K10,'Product Code'!$N$3:$N$6,'Product Code'!$O$3:$O$6)</f>
        <v>#N/A</v>
      </c>
      <c r="M10" s="15" t="e">
        <f>_xlfn.XLOOKUP(L10,'Product Code'!$O$3:$O$6,'Product Code'!$P$3:$P$6)</f>
        <v>#N/A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35"/>
      <c r="Z10" s="47" t="e">
        <f>_xlfn.TEXTJOIN("-",TRUE,"VA",IF(B10="Recess",+E10-10,E10),IF(B10="Recess",+G10-5,G10),
_xlfn.XLOOKUP(D10,' Slat Colour and Slat Depth'!$B$4:$B$13,' Slat Colour and Slat Depth'!$C$4:$C$13),
_xlfn.XLOOKUP(C10,'Product Code'!$H$3:$H$6,'Product Code'!$I$3:$I$6),
IF(K10="Powered",_xlfn.XLOOKUP('Enquiry Form'!K10,'Product Code'!$N$3:$N$6,'Product Code'!$O$3:$O$6),""),IF(K10="Powered",_xlfn.XLOOKUP(N10,'Product Code'!$Q$6:$Q$8,'Product Code'!$R$6:$R$8),""),
IF(K10="Pull Cord",_xlfn.XLOOKUP('Enquiry Form'!P10,'Product Code'!$W$3:$W$6,'Product Code'!$X$3:$X$6),IF(K10="Tensioned",_xlfn.XLOOKUP('Enquiry Form'!P10,'Product Code'!$W$3:$W$6,'Product Code'!$X$3:$X$6),"")),
IF(K10="Monocommand",_xlfn.XLOOKUP(S10,'Product Code'!$AF$3:$AF$4,'Product Code'!$AG$3:$AG$4),IF(K10="Powered",_xlfn.XLOOKUP(O10,'Product Code'!$T$3:$T$4,'Product Code'!$U$3:$U$4),"")),
IF(K10="Pull Cord",_xlfn.XLOOKUP(R10,'Product Code'!$AC$3:$AC$7,'Product Code'!$AD$3:$AD$7),IF(K10="Monocommand",_xlfn.XLOOKUP(U10,'Product Code'!$AL$3:$AL$6,'Product Code'!$AM$3:$AM$6),"")),
IF(K10="Tensioned",_xlfn.XLOOKUP(Q10,'Product Code'!$Z$3:$Z$6,'Product Code'!$AA$3:$AA$6),IF(K10="Monocommand",_xlfn.XLOOKUP(T10,'Product Code'!$AI$3:$AI$6,'Product Code'!$AJ$3:$AJ$6),"")),
_xlfn.XLOOKUP(I10,'Product Code'!$AR$3:$AR$4,'Product Code'!$AS$3:$AS$4),
_xlfn.XLOOKUP(J10,'Product Code'!$BA$3:$BA$4,'Product Code'!$BB$3:$BB$4),
IF(K10="Pull Cord",_xlfn.XLOOKUP(V10,'Product Code'!$AO$3:$AO$4,'Product Code'!$AP$3:$AP$4),""),
IF(K10="Tensioned",_xlfn.XLOOKUP(R10,'Product Code'!$AC$3:$AC$7,'Product Code'!$AD$3:$AD$7),""))</f>
        <v>#N/A</v>
      </c>
      <c r="AB10" s="43"/>
    </row>
    <row r="11" spans="1:39" s="3" customFormat="1" ht="21.6" customHeight="1" x14ac:dyDescent="0.25">
      <c r="A11" s="45">
        <f t="shared" si="2"/>
        <v>6</v>
      </c>
      <c r="B11" s="15"/>
      <c r="C11" s="15"/>
      <c r="D11" s="15"/>
      <c r="E11" s="15"/>
      <c r="F11" s="15">
        <f t="shared" si="0"/>
        <v>3300</v>
      </c>
      <c r="G11" s="15"/>
      <c r="H11" s="15">
        <f t="shared" si="1"/>
        <v>3000</v>
      </c>
      <c r="I11" s="15"/>
      <c r="J11" s="15"/>
      <c r="K11" s="15"/>
      <c r="L11" s="15" t="e">
        <f>_xlfn.XLOOKUP(K11,'Product Code'!$N$3:$N$6,'Product Code'!$O$3:$O$6)</f>
        <v>#N/A</v>
      </c>
      <c r="M11" s="15" t="e">
        <f>_xlfn.XLOOKUP(L11,'Product Code'!$O$3:$O$6,'Product Code'!$P$3:$P$6)</f>
        <v>#N/A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35"/>
      <c r="Z11" s="47" t="e">
        <f>_xlfn.TEXTJOIN("-",TRUE,"VA",IF(B11="Recess",+E11-10,E11),IF(B11="Recess",+G11-5,G11),
_xlfn.XLOOKUP(D11,' Slat Colour and Slat Depth'!$B$4:$B$13,' Slat Colour and Slat Depth'!$C$4:$C$13),
_xlfn.XLOOKUP(C11,'Product Code'!$H$3:$H$6,'Product Code'!$I$3:$I$6),
IF(K11="Powered",_xlfn.XLOOKUP('Enquiry Form'!K11,'Product Code'!$N$3:$N$6,'Product Code'!$O$3:$O$6),""),IF(K11="Powered",_xlfn.XLOOKUP(N11,'Product Code'!$Q$6:$Q$8,'Product Code'!$R$6:$R$8),""),
IF(K11="Pull Cord",_xlfn.XLOOKUP('Enquiry Form'!P11,'Product Code'!$W$3:$W$6,'Product Code'!$X$3:$X$6),IF(K11="Tensioned",_xlfn.XLOOKUP('Enquiry Form'!P11,'Product Code'!$W$3:$W$6,'Product Code'!$X$3:$X$6),"")),
IF(K11="Monocommand",_xlfn.XLOOKUP(S11,'Product Code'!$AF$3:$AF$4,'Product Code'!$AG$3:$AG$4),IF(K11="Powered",_xlfn.XLOOKUP(O11,'Product Code'!$T$3:$T$4,'Product Code'!$U$3:$U$4),"")),
IF(K11="Pull Cord",_xlfn.XLOOKUP(R11,'Product Code'!$AC$3:$AC$7,'Product Code'!$AD$3:$AD$7),IF(K11="Monocommand",_xlfn.XLOOKUP(U11,'Product Code'!$AL$3:$AL$6,'Product Code'!$AM$3:$AM$6),"")),
IF(K11="Tensioned",_xlfn.XLOOKUP(Q11,'Product Code'!$Z$3:$Z$6,'Product Code'!$AA$3:$AA$6),IF(K11="Monocommand",_xlfn.XLOOKUP(T11,'Product Code'!$AI$3:$AI$6,'Product Code'!$AJ$3:$AJ$6),"")),
_xlfn.XLOOKUP(I11,'Product Code'!$AR$3:$AR$4,'Product Code'!$AS$3:$AS$4),
_xlfn.XLOOKUP(J11,'Product Code'!$BA$3:$BA$4,'Product Code'!$BB$3:$BB$4),
IF(K11="Pull Cord",_xlfn.XLOOKUP(V11,'Product Code'!$AO$3:$AO$4,'Product Code'!$AP$3:$AP$4),""),
IF(K11="Tensioned",_xlfn.XLOOKUP(R11,'Product Code'!$AC$3:$AC$7,'Product Code'!$AD$3:$AD$7),""))</f>
        <v>#N/A</v>
      </c>
      <c r="AB11" s="43"/>
    </row>
    <row r="12" spans="1:39" ht="21.6" customHeight="1" x14ac:dyDescent="0.25">
      <c r="A12" s="45">
        <f t="shared" si="2"/>
        <v>7</v>
      </c>
      <c r="B12" s="15"/>
      <c r="C12" s="15"/>
      <c r="D12" s="15"/>
      <c r="E12" s="15"/>
      <c r="F12" s="15">
        <f t="shared" si="0"/>
        <v>3300</v>
      </c>
      <c r="G12" s="15"/>
      <c r="H12" s="15">
        <f t="shared" si="1"/>
        <v>3000</v>
      </c>
      <c r="I12" s="15"/>
      <c r="J12" s="15"/>
      <c r="K12" s="15"/>
      <c r="L12" s="15" t="e">
        <f>_xlfn.XLOOKUP(K12,'Product Code'!$N$3:$N$6,'Product Code'!$O$3:$O$6)</f>
        <v>#N/A</v>
      </c>
      <c r="M12" s="15" t="e">
        <f>_xlfn.XLOOKUP(L12,'Product Code'!$O$3:$O$6,'Product Code'!$P$3:$P$6)</f>
        <v>#N/A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35"/>
      <c r="Z12" s="47" t="e">
        <f>_xlfn.TEXTJOIN("-",TRUE,"VA",IF(B12="Recess",+E12-10,E12),IF(B12="Recess",+G12-5,G12),
_xlfn.XLOOKUP(D12,' Slat Colour and Slat Depth'!$B$4:$B$13,' Slat Colour and Slat Depth'!$C$4:$C$13),
_xlfn.XLOOKUP(C12,'Product Code'!$H$3:$H$6,'Product Code'!$I$3:$I$6),
IF(K12="Powered",_xlfn.XLOOKUP('Enquiry Form'!K12,'Product Code'!$N$3:$N$6,'Product Code'!$O$3:$O$6),""),IF(K12="Powered",_xlfn.XLOOKUP(N12,'Product Code'!$Q$6:$Q$8,'Product Code'!$R$6:$R$8),""),
IF(K12="Pull Cord",_xlfn.XLOOKUP('Enquiry Form'!P12,'Product Code'!$W$3:$W$6,'Product Code'!$X$3:$X$6),IF(K12="Tensioned",_xlfn.XLOOKUP('Enquiry Form'!P12,'Product Code'!$W$3:$W$6,'Product Code'!$X$3:$X$6),"")),
IF(K12="Monocommand",_xlfn.XLOOKUP(S12,'Product Code'!$AF$3:$AF$4,'Product Code'!$AG$3:$AG$4),IF(K12="Powered",_xlfn.XLOOKUP(O12,'Product Code'!$T$3:$T$4,'Product Code'!$U$3:$U$4),"")),
IF(K12="Pull Cord",_xlfn.XLOOKUP(R12,'Product Code'!$AC$3:$AC$7,'Product Code'!$AD$3:$AD$7),IF(K12="Monocommand",_xlfn.XLOOKUP(U12,'Product Code'!$AL$3:$AL$6,'Product Code'!$AM$3:$AM$6),"")),
IF(K12="Tensioned",_xlfn.XLOOKUP(Q12,'Product Code'!$Z$3:$Z$6,'Product Code'!$AA$3:$AA$6),IF(K12="Monocommand",_xlfn.XLOOKUP(T12,'Product Code'!$AI$3:$AI$6,'Product Code'!$AJ$3:$AJ$6),"")),
_xlfn.XLOOKUP(I12,'Product Code'!$AR$3:$AR$4,'Product Code'!$AS$3:$AS$4),
_xlfn.XLOOKUP(J12,'Product Code'!$BA$3:$BA$4,'Product Code'!$BB$3:$BB$4),
IF(K12="Pull Cord",_xlfn.XLOOKUP(V12,'Product Code'!$AO$3:$AO$4,'Product Code'!$AP$3:$AP$4),""),
IF(K12="Tensioned",_xlfn.XLOOKUP(R12,'Product Code'!$AC$3:$AC$7,'Product Code'!$AD$3:$AD$7),""))</f>
        <v>#N/A</v>
      </c>
      <c r="AA12" s="46"/>
      <c r="AB12" s="48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</row>
    <row r="13" spans="1:39" ht="21.6" customHeight="1" x14ac:dyDescent="0.25">
      <c r="A13" s="45">
        <f t="shared" si="2"/>
        <v>8</v>
      </c>
      <c r="B13" s="15"/>
      <c r="C13" s="15"/>
      <c r="D13" s="15"/>
      <c r="E13" s="15"/>
      <c r="F13" s="15">
        <f t="shared" si="0"/>
        <v>3300</v>
      </c>
      <c r="G13" s="15"/>
      <c r="H13" s="15">
        <f t="shared" si="1"/>
        <v>3000</v>
      </c>
      <c r="I13" s="15"/>
      <c r="J13" s="15"/>
      <c r="K13" s="15"/>
      <c r="L13" s="15" t="e">
        <f>_xlfn.XLOOKUP(K13,'Product Code'!$N$3:$N$6,'Product Code'!$O$3:$O$6)</f>
        <v>#N/A</v>
      </c>
      <c r="M13" s="15" t="e">
        <f>_xlfn.XLOOKUP(L13,'Product Code'!$O$3:$O$6,'Product Code'!$P$3:$P$6)</f>
        <v>#N/A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35"/>
      <c r="Z13" s="47" t="e">
        <f>_xlfn.TEXTJOIN("-",TRUE,"VA",IF(B13="Recess",+E13-10,E13),IF(B13="Recess",+G13-5,G13),
_xlfn.XLOOKUP(D13,' Slat Colour and Slat Depth'!$B$4:$B$13,' Slat Colour and Slat Depth'!$C$4:$C$13),
_xlfn.XLOOKUP(C13,'Product Code'!$H$3:$H$6,'Product Code'!$I$3:$I$6),
IF(K13="Powered",_xlfn.XLOOKUP('Enquiry Form'!K13,'Product Code'!$N$3:$N$6,'Product Code'!$O$3:$O$6),""),IF(K13="Powered",_xlfn.XLOOKUP(N13,'Product Code'!$Q$6:$Q$8,'Product Code'!$R$6:$R$8),""),
IF(K13="Pull Cord",_xlfn.XLOOKUP('Enquiry Form'!P13,'Product Code'!$W$3:$W$6,'Product Code'!$X$3:$X$6),IF(K13="Tensioned",_xlfn.XLOOKUP('Enquiry Form'!P13,'Product Code'!$W$3:$W$6,'Product Code'!$X$3:$X$6),"")),
IF(K13="Monocommand",_xlfn.XLOOKUP(S13,'Product Code'!$AF$3:$AF$4,'Product Code'!$AG$3:$AG$4),IF(K13="Powered",_xlfn.XLOOKUP(O13,'Product Code'!$T$3:$T$4,'Product Code'!$U$3:$U$4),"")),
IF(K13="Pull Cord",_xlfn.XLOOKUP(R13,'Product Code'!$AC$3:$AC$7,'Product Code'!$AD$3:$AD$7),IF(K13="Monocommand",_xlfn.XLOOKUP(U13,'Product Code'!$AL$3:$AL$6,'Product Code'!$AM$3:$AM$6),"")),
IF(K13="Tensioned",_xlfn.XLOOKUP(Q13,'Product Code'!$Z$3:$Z$6,'Product Code'!$AA$3:$AA$6),IF(K13="Monocommand",_xlfn.XLOOKUP(T13,'Product Code'!$AI$3:$AI$6,'Product Code'!$AJ$3:$AJ$6),"")),
_xlfn.XLOOKUP(I13,'Product Code'!$AR$3:$AR$4,'Product Code'!$AS$3:$AS$4),
_xlfn.XLOOKUP(J13,'Product Code'!$BA$3:$BA$4,'Product Code'!$BB$3:$BB$4),
IF(K13="Pull Cord",_xlfn.XLOOKUP(V13,'Product Code'!$AO$3:$AO$4,'Product Code'!$AP$3:$AP$4),""),
IF(K13="Tensioned",_xlfn.XLOOKUP(R13,'Product Code'!$AC$3:$AC$7,'Product Code'!$AD$3:$AD$7),""))</f>
        <v>#N/A</v>
      </c>
      <c r="AA13" s="46"/>
      <c r="AB13" s="48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</row>
    <row r="14" spans="1:39" ht="21.6" customHeight="1" x14ac:dyDescent="0.25">
      <c r="A14" s="45">
        <f t="shared" si="2"/>
        <v>9</v>
      </c>
      <c r="B14" s="15"/>
      <c r="C14" s="15"/>
      <c r="D14" s="15"/>
      <c r="E14" s="15"/>
      <c r="F14" s="15">
        <f t="shared" si="0"/>
        <v>3300</v>
      </c>
      <c r="G14" s="15"/>
      <c r="H14" s="15">
        <f t="shared" si="1"/>
        <v>3000</v>
      </c>
      <c r="I14" s="15"/>
      <c r="J14" s="15"/>
      <c r="K14" s="15"/>
      <c r="L14" s="15" t="e">
        <f>_xlfn.XLOOKUP(K14,'Product Code'!$N$3:$N$6,'Product Code'!$O$3:$O$6)</f>
        <v>#N/A</v>
      </c>
      <c r="M14" s="15" t="e">
        <f>_xlfn.XLOOKUP(L14,'Product Code'!$O$3:$O$6,'Product Code'!$P$3:$P$6)</f>
        <v>#N/A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35"/>
      <c r="Z14" s="47" t="e">
        <f>_xlfn.TEXTJOIN("-",TRUE,"VA",IF(B14="Recess",+E14-10,E14),IF(B14="Recess",+G14-5,G14),
_xlfn.XLOOKUP(D14,' Slat Colour and Slat Depth'!$B$4:$B$13,' Slat Colour and Slat Depth'!$C$4:$C$13),
_xlfn.XLOOKUP(C14,'Product Code'!$H$3:$H$6,'Product Code'!$I$3:$I$6),
IF(K14="Powered",_xlfn.XLOOKUP('Enquiry Form'!K14,'Product Code'!$N$3:$N$6,'Product Code'!$O$3:$O$6),""),IF(K14="Powered",_xlfn.XLOOKUP(N14,'Product Code'!$Q$6:$Q$8,'Product Code'!$R$6:$R$8),""),
IF(K14="Pull Cord",_xlfn.XLOOKUP('Enquiry Form'!P14,'Product Code'!$W$3:$W$6,'Product Code'!$X$3:$X$6),IF(K14="Tensioned",_xlfn.XLOOKUP('Enquiry Form'!P14,'Product Code'!$W$3:$W$6,'Product Code'!$X$3:$X$6),"")),
IF(K14="Monocommand",_xlfn.XLOOKUP(S14,'Product Code'!$AF$3:$AF$4,'Product Code'!$AG$3:$AG$4),IF(K14="Powered",_xlfn.XLOOKUP(O14,'Product Code'!$T$3:$T$4,'Product Code'!$U$3:$U$4),"")),
IF(K14="Pull Cord",_xlfn.XLOOKUP(R14,'Product Code'!$AC$3:$AC$7,'Product Code'!$AD$3:$AD$7),IF(K14="Monocommand",_xlfn.XLOOKUP(U14,'Product Code'!$AL$3:$AL$6,'Product Code'!$AM$3:$AM$6),"")),
IF(K14="Tensioned",_xlfn.XLOOKUP(Q14,'Product Code'!$Z$3:$Z$6,'Product Code'!$AA$3:$AA$6),IF(K14="Monocommand",_xlfn.XLOOKUP(T14,'Product Code'!$AI$3:$AI$6,'Product Code'!$AJ$3:$AJ$6),"")),
_xlfn.XLOOKUP(I14,'Product Code'!$AR$3:$AR$4,'Product Code'!$AS$3:$AS$4),
_xlfn.XLOOKUP(J14,'Product Code'!$BA$3:$BA$4,'Product Code'!$BB$3:$BB$4),
IF(K14="Pull Cord",_xlfn.XLOOKUP(V14,'Product Code'!$AO$3:$AO$4,'Product Code'!$AP$3:$AP$4),""),
IF(K14="Tensioned",_xlfn.XLOOKUP(R14,'Product Code'!$AC$3:$AC$7,'Product Code'!$AD$3:$AD$7),""))</f>
        <v>#N/A</v>
      </c>
      <c r="AA14" s="46"/>
      <c r="AB14" s="48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</row>
    <row r="15" spans="1:39" ht="21.6" customHeight="1" x14ac:dyDescent="0.25">
      <c r="A15" s="45">
        <f t="shared" si="2"/>
        <v>10</v>
      </c>
      <c r="B15" s="15"/>
      <c r="C15" s="15"/>
      <c r="D15" s="15"/>
      <c r="E15" s="15"/>
      <c r="F15" s="15">
        <f t="shared" si="0"/>
        <v>3300</v>
      </c>
      <c r="G15" s="15"/>
      <c r="H15" s="15">
        <f t="shared" si="1"/>
        <v>3000</v>
      </c>
      <c r="I15" s="15"/>
      <c r="J15" s="15"/>
      <c r="K15" s="15"/>
      <c r="L15" s="15" t="e">
        <f>_xlfn.XLOOKUP(K15,'Product Code'!$N$3:$N$6,'Product Code'!$O$3:$O$6)</f>
        <v>#N/A</v>
      </c>
      <c r="M15" s="15" t="e">
        <f>_xlfn.XLOOKUP(L15,'Product Code'!$O$3:$O$6,'Product Code'!$P$3:$P$6)</f>
        <v>#N/A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35"/>
      <c r="Z15" s="47" t="e">
        <f>_xlfn.TEXTJOIN("-",TRUE,"VA",IF(B15="Recess",+E15-10,E15),IF(B15="Recess",+G15-5,G15),
_xlfn.XLOOKUP(D15,' Slat Colour and Slat Depth'!$B$4:$B$13,' Slat Colour and Slat Depth'!$C$4:$C$13),
_xlfn.XLOOKUP(C15,'Product Code'!$H$3:$H$6,'Product Code'!$I$3:$I$6),
IF(K15="Powered",_xlfn.XLOOKUP('Enquiry Form'!K15,'Product Code'!$N$3:$N$6,'Product Code'!$O$3:$O$6),""),IF(K15="Powered",_xlfn.XLOOKUP(N15,'Product Code'!$Q$6:$Q$8,'Product Code'!$R$6:$R$8),""),
IF(K15="Pull Cord",_xlfn.XLOOKUP('Enquiry Form'!P15,'Product Code'!$W$3:$W$6,'Product Code'!$X$3:$X$6),IF(K15="Tensioned",_xlfn.XLOOKUP('Enquiry Form'!P15,'Product Code'!$W$3:$W$6,'Product Code'!$X$3:$X$6),"")),
IF(K15="Monocommand",_xlfn.XLOOKUP(S15,'Product Code'!$AF$3:$AF$4,'Product Code'!$AG$3:$AG$4),IF(K15="Powered",_xlfn.XLOOKUP(O15,'Product Code'!$T$3:$T$4,'Product Code'!$U$3:$U$4),"")),
IF(K15="Pull Cord",_xlfn.XLOOKUP(R15,'Product Code'!$AC$3:$AC$7,'Product Code'!$AD$3:$AD$7),IF(K15="Monocommand",_xlfn.XLOOKUP(U15,'Product Code'!$AL$3:$AL$6,'Product Code'!$AM$3:$AM$6),"")),
IF(K15="Tensioned",_xlfn.XLOOKUP(Q15,'Product Code'!$Z$3:$Z$6,'Product Code'!$AA$3:$AA$6),IF(K15="Monocommand",_xlfn.XLOOKUP(T15,'Product Code'!$AI$3:$AI$6,'Product Code'!$AJ$3:$AJ$6),"")),
_xlfn.XLOOKUP(I15,'Product Code'!$AR$3:$AR$4,'Product Code'!$AS$3:$AS$4),
_xlfn.XLOOKUP(J15,'Product Code'!$BA$3:$BA$4,'Product Code'!$BB$3:$BB$4),
IF(K15="Pull Cord",_xlfn.XLOOKUP(V15,'Product Code'!$AO$3:$AO$4,'Product Code'!$AP$3:$AP$4),""),
IF(K15="Tensioned",_xlfn.XLOOKUP(R15,'Product Code'!$AC$3:$AC$7,'Product Code'!$AD$3:$AD$7),""))</f>
        <v>#N/A</v>
      </c>
      <c r="AA15" s="46"/>
      <c r="AB15" s="48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</row>
    <row r="16" spans="1:39" ht="13.35" customHeight="1" x14ac:dyDescent="0.3">
      <c r="A16" s="18" t="s">
        <v>18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"/>
      <c r="Q16" s="21"/>
      <c r="R16" s="66" t="s">
        <v>141</v>
      </c>
      <c r="S16" s="21"/>
      <c r="T16" s="21"/>
      <c r="U16" s="21"/>
      <c r="V16" s="21"/>
      <c r="W16" s="21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</row>
    <row r="17" spans="1:26" ht="13.35" customHeight="1" x14ac:dyDescent="0.25">
      <c r="A17" s="18" t="s">
        <v>19</v>
      </c>
      <c r="B17" s="46"/>
      <c r="C17" s="46"/>
      <c r="D17" s="46"/>
      <c r="E17" s="46"/>
      <c r="F17" s="46"/>
      <c r="G17" s="46"/>
      <c r="H17" s="46"/>
      <c r="I17" s="46"/>
      <c r="J17" s="46"/>
      <c r="K17" s="27"/>
      <c r="L17" s="27"/>
      <c r="M17" s="27"/>
      <c r="N17" s="27"/>
      <c r="O17" s="27"/>
      <c r="P17" s="36"/>
      <c r="Q17" s="36"/>
      <c r="R17" s="67"/>
      <c r="S17" s="36"/>
      <c r="T17" s="36"/>
      <c r="U17" s="36"/>
      <c r="V17" s="36"/>
      <c r="W17" s="27" t="s">
        <v>20</v>
      </c>
      <c r="X17" s="28"/>
      <c r="Y17" s="16"/>
      <c r="Z17" s="46"/>
    </row>
    <row r="18" spans="1:26" ht="13.35" customHeight="1" x14ac:dyDescent="0.25">
      <c r="A18" s="56"/>
      <c r="B18" s="57"/>
      <c r="C18" s="57"/>
      <c r="D18" s="57"/>
      <c r="E18" s="57"/>
      <c r="F18" s="57"/>
      <c r="G18" s="57"/>
      <c r="H18" s="58"/>
      <c r="I18" s="49"/>
      <c r="J18" s="46"/>
      <c r="K18" s="27"/>
      <c r="L18" s="27"/>
      <c r="M18" s="27"/>
      <c r="N18" s="27"/>
      <c r="O18" s="27"/>
      <c r="P18" s="36"/>
      <c r="Q18" s="36"/>
      <c r="R18" s="67"/>
      <c r="S18" s="36"/>
      <c r="T18" s="36"/>
      <c r="U18" s="36"/>
      <c r="V18" s="36"/>
      <c r="W18" s="27" t="s">
        <v>21</v>
      </c>
      <c r="X18" s="29"/>
      <c r="Y18" s="16"/>
      <c r="Z18" s="46"/>
    </row>
    <row r="19" spans="1:26" ht="13.35" customHeight="1" x14ac:dyDescent="0.25">
      <c r="A19" s="59"/>
      <c r="B19" s="60"/>
      <c r="C19" s="60"/>
      <c r="D19" s="60"/>
      <c r="E19" s="60"/>
      <c r="F19" s="60"/>
      <c r="G19" s="60"/>
      <c r="H19" s="61"/>
      <c r="I19" s="49"/>
      <c r="J19" s="46"/>
      <c r="K19" s="27"/>
      <c r="L19" s="27"/>
      <c r="M19" s="27"/>
      <c r="N19" s="27"/>
      <c r="O19" s="27"/>
      <c r="P19" s="36"/>
      <c r="Q19" s="36"/>
      <c r="R19" s="67"/>
      <c r="S19" s="36"/>
      <c r="T19" s="36"/>
      <c r="U19" s="36"/>
      <c r="V19" s="36"/>
      <c r="W19" s="27" t="s">
        <v>22</v>
      </c>
      <c r="X19" s="28"/>
      <c r="Y19" s="16"/>
      <c r="Z19" s="46"/>
    </row>
    <row r="20" spans="1:26" ht="13.35" customHeight="1" x14ac:dyDescent="0.25">
      <c r="A20" s="59"/>
      <c r="B20" s="60"/>
      <c r="C20" s="60"/>
      <c r="D20" s="60"/>
      <c r="E20" s="60"/>
      <c r="F20" s="60"/>
      <c r="G20" s="60"/>
      <c r="H20" s="61"/>
      <c r="I20" s="49"/>
      <c r="J20" s="46"/>
      <c r="K20" s="27"/>
      <c r="L20" s="27"/>
      <c r="M20" s="27"/>
      <c r="N20" s="27"/>
      <c r="O20" s="27"/>
      <c r="P20" s="36"/>
      <c r="Q20" s="36"/>
      <c r="R20" s="36"/>
      <c r="S20" s="36"/>
      <c r="T20" s="36"/>
      <c r="U20" s="36"/>
      <c r="V20" s="36"/>
      <c r="W20" s="27" t="s">
        <v>23</v>
      </c>
      <c r="X20" s="30"/>
      <c r="Y20" s="16"/>
      <c r="Z20" s="46"/>
    </row>
    <row r="21" spans="1:26" ht="13.35" customHeight="1" x14ac:dyDescent="0.25">
      <c r="A21" s="59"/>
      <c r="B21" s="60"/>
      <c r="C21" s="60"/>
      <c r="D21" s="60"/>
      <c r="E21" s="60"/>
      <c r="F21" s="60"/>
      <c r="G21" s="60"/>
      <c r="H21" s="61"/>
      <c r="I21" s="49"/>
      <c r="J21" s="46"/>
      <c r="K21" s="27"/>
      <c r="L21" s="27"/>
      <c r="M21" s="27"/>
      <c r="N21" s="27"/>
      <c r="O21" s="27"/>
      <c r="P21" s="36"/>
      <c r="Q21" s="36"/>
      <c r="R21" s="36"/>
      <c r="S21" s="36"/>
      <c r="T21" s="36"/>
      <c r="U21" s="36"/>
      <c r="V21" s="36"/>
      <c r="W21" s="27"/>
      <c r="X21" s="31"/>
      <c r="Y21" s="16"/>
      <c r="Z21" s="46"/>
    </row>
    <row r="22" spans="1:26" ht="13.35" customHeight="1" x14ac:dyDescent="0.25">
      <c r="A22" s="59"/>
      <c r="B22" s="60"/>
      <c r="C22" s="60"/>
      <c r="D22" s="60"/>
      <c r="E22" s="60"/>
      <c r="F22" s="60"/>
      <c r="G22" s="60"/>
      <c r="H22" s="61"/>
      <c r="I22" s="49"/>
      <c r="J22" s="46"/>
      <c r="K22" s="27"/>
      <c r="L22" s="27"/>
      <c r="M22" s="27"/>
      <c r="N22" s="27"/>
      <c r="O22" s="27"/>
      <c r="P22" s="36"/>
      <c r="Q22" s="36"/>
      <c r="R22" s="36"/>
      <c r="S22" s="36"/>
      <c r="T22" s="36"/>
      <c r="U22" s="36"/>
      <c r="V22" s="36"/>
      <c r="W22" s="27" t="s">
        <v>24</v>
      </c>
      <c r="X22" s="28"/>
      <c r="Y22" s="16"/>
      <c r="Z22" s="46"/>
    </row>
    <row r="23" spans="1:26" x14ac:dyDescent="0.25">
      <c r="A23" s="59"/>
      <c r="B23" s="60"/>
      <c r="C23" s="60"/>
      <c r="D23" s="60"/>
      <c r="E23" s="60"/>
      <c r="F23" s="60"/>
      <c r="G23" s="60"/>
      <c r="H23" s="61"/>
      <c r="I23" s="49"/>
      <c r="J23" s="46"/>
      <c r="K23" s="27"/>
      <c r="L23" s="27"/>
      <c r="M23" s="27"/>
      <c r="N23" s="27"/>
      <c r="O23" s="27"/>
      <c r="P23" s="36"/>
      <c r="Q23" s="36"/>
      <c r="R23" s="36"/>
      <c r="S23" s="36"/>
      <c r="T23" s="36"/>
      <c r="U23" s="36"/>
      <c r="V23" s="36"/>
      <c r="W23" s="37"/>
      <c r="X23" s="30"/>
      <c r="Y23" s="16"/>
      <c r="Z23" s="46"/>
    </row>
    <row r="24" spans="1:26" x14ac:dyDescent="0.25">
      <c r="A24" s="62"/>
      <c r="B24" s="63"/>
      <c r="C24" s="63"/>
      <c r="D24" s="63"/>
      <c r="E24" s="63"/>
      <c r="F24" s="63"/>
      <c r="G24" s="63"/>
      <c r="H24" s="64"/>
      <c r="I24" s="49"/>
      <c r="J24" s="46"/>
      <c r="K24" s="27"/>
      <c r="L24" s="27"/>
      <c r="M24" s="27"/>
      <c r="N24" s="27"/>
      <c r="O24" s="27"/>
      <c r="P24" s="36"/>
      <c r="Q24" s="36"/>
      <c r="R24" s="36"/>
      <c r="S24" s="36"/>
      <c r="T24" s="36"/>
      <c r="U24" s="36"/>
      <c r="V24" s="36"/>
      <c r="W24" s="37"/>
      <c r="X24" s="28"/>
      <c r="Y24" s="16"/>
      <c r="Z24" s="46"/>
    </row>
    <row r="25" spans="1:26" ht="34.65" customHeight="1" x14ac:dyDescent="0.25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22"/>
      <c r="Y25" s="22"/>
      <c r="Z25" s="22"/>
    </row>
  </sheetData>
  <sheetProtection algorithmName="SHA-512" hashValue="Wg8NtHPlxYTUVbeBwxbUGcCFhJRDXL0saoYOxNhVoZ0dh4LHbpNI+Pi8Qk1ZW9j7Fso/pjTykJPlPwg8EE1shA==" saltValue="dfSorrV6iHIzc+EFSWLBXA==" spinCount="100000" sheet="1" objects="1" scenarios="1"/>
  <mergeCells count="3">
    <mergeCell ref="A18:H24"/>
    <mergeCell ref="A25:W25"/>
    <mergeCell ref="R16:R19"/>
  </mergeCells>
  <conditionalFormatting sqref="N6:O15">
    <cfRule type="expression" dxfId="4" priority="8">
      <formula>$M6&lt;4</formula>
    </cfRule>
  </conditionalFormatting>
  <conditionalFormatting sqref="P6:R15">
    <cfRule type="expression" dxfId="3" priority="4">
      <formula>$M6&gt;2</formula>
    </cfRule>
  </conditionalFormatting>
  <conditionalFormatting sqref="S6:U15">
    <cfRule type="expression" dxfId="2" priority="5">
      <formula>$M6&gt;3</formula>
    </cfRule>
    <cfRule type="expression" dxfId="1" priority="6">
      <formula>$M6&lt;3</formula>
    </cfRule>
  </conditionalFormatting>
  <conditionalFormatting sqref="V6:V15">
    <cfRule type="expression" dxfId="0" priority="1">
      <formula>$M6&gt;1</formula>
    </cfRule>
  </conditionalFormatting>
  <dataValidations count="3">
    <dataValidation type="whole" allowBlank="1" showInputMessage="1" showErrorMessage="1" sqref="F6:F15" xr:uid="{F98CA40A-8FCC-4523-A35E-ED41A3E9983C}">
      <formula1>270</formula1>
      <formula2>IF(I6="16mm", 2700, 3300)</formula2>
    </dataValidation>
    <dataValidation type="whole" allowBlank="1" showInputMessage="1" showErrorMessage="1" sqref="E6:E15" xr:uid="{08323A21-5C9C-4B6D-A925-70C80123B33D}">
      <formula1>270</formula1>
      <formula2>$F6</formula2>
    </dataValidation>
    <dataValidation type="whole" allowBlank="1" showInputMessage="1" showErrorMessage="1" sqref="G6:G15" xr:uid="{D2C55D13-9642-42B7-B158-BA69322A932B}">
      <formula1>200</formula1>
      <formula2>$H6</formula2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9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BCAA01DE-49CD-480C-9A73-F5ACA4F35D5E}">
          <x14:formula1>
            <xm:f>' Slat Colour and Slat Depth'!$B$4:$B$13</xm:f>
          </x14:formula1>
          <xm:sqref>D6</xm:sqref>
        </x14:dataValidation>
        <x14:dataValidation type="list" allowBlank="1" showInputMessage="1" showErrorMessage="1" xr:uid="{E0A5A42F-9660-436A-9ACE-9DFDE19E0F80}">
          <x14:formula1>
            <xm:f>'Product Code'!$B$3:$B$4</xm:f>
          </x14:formula1>
          <xm:sqref>B6:B15</xm:sqref>
        </x14:dataValidation>
        <x14:dataValidation type="list" allowBlank="1" showInputMessage="1" showErrorMessage="1" xr:uid="{F8310860-C03E-4484-A6D2-ED076B4B16CF}">
          <x14:formula1>
            <xm:f>'Product Code'!$AR$3:$AR$4</xm:f>
          </x14:formula1>
          <xm:sqref>I6:I15</xm:sqref>
        </x14:dataValidation>
        <x14:dataValidation type="list" allowBlank="1" showInputMessage="1" showErrorMessage="1" xr:uid="{8B0CAB1F-7B7E-4B61-9711-A102CFB83E37}">
          <x14:formula1>
            <xm:f>'Product Code'!$Q$3:$Q$11</xm:f>
          </x14:formula1>
          <xm:sqref>N6:N15</xm:sqref>
        </x14:dataValidation>
        <x14:dataValidation type="list" allowBlank="1" showInputMessage="1" showErrorMessage="1" xr:uid="{EAC0C4DF-3381-4503-A044-9DDB76064232}">
          <x14:formula1>
            <xm:f>'Product Code'!$T$3:$T$4</xm:f>
          </x14:formula1>
          <xm:sqref>O6:O15</xm:sqref>
        </x14:dataValidation>
        <x14:dataValidation type="list" allowBlank="1" showInputMessage="1" showErrorMessage="1" xr:uid="{E7617A0F-36D2-4CFE-8D3C-6D4AFAA20390}">
          <x14:formula1>
            <xm:f>'Product Code'!$BA$3:$BA$4</xm:f>
          </x14:formula1>
          <xm:sqref>J6:J15</xm:sqref>
        </x14:dataValidation>
        <x14:dataValidation type="list" allowBlank="1" showInputMessage="1" showErrorMessage="1" xr:uid="{B2B11063-40E1-42F7-9354-7972A6E798DA}">
          <x14:formula1>
            <xm:f>'Product Code'!$W$3:$W$6</xm:f>
          </x14:formula1>
          <xm:sqref>P6:P15</xm:sqref>
        </x14:dataValidation>
        <x14:dataValidation type="list" allowBlank="1" showInputMessage="1" showErrorMessage="1" xr:uid="{A3461F46-A922-4FAA-8442-968566497F76}">
          <x14:formula1>
            <xm:f>'Product Code'!$Z$3:$Z$6</xm:f>
          </x14:formula1>
          <xm:sqref>Q6:Q15</xm:sqref>
        </x14:dataValidation>
        <x14:dataValidation type="list" allowBlank="1" showInputMessage="1" showErrorMessage="1" xr:uid="{29728BA5-6411-40A3-9CB5-3743CD6FE661}">
          <x14:formula1>
            <xm:f>'Product Code'!$AC$3:$AC$7</xm:f>
          </x14:formula1>
          <xm:sqref>R6:R15</xm:sqref>
        </x14:dataValidation>
        <x14:dataValidation type="list" allowBlank="1" showInputMessage="1" showErrorMessage="1" xr:uid="{E3E0E3D0-5B2F-424E-8FC5-599222881150}">
          <x14:formula1>
            <xm:f>'Product Code'!$AF$3:$AF$6</xm:f>
          </x14:formula1>
          <xm:sqref>S6:S15</xm:sqref>
        </x14:dataValidation>
        <x14:dataValidation type="list" allowBlank="1" showInputMessage="1" showErrorMessage="1" xr:uid="{72C92223-1D96-4BC9-B578-503076ADADDA}">
          <x14:formula1>
            <xm:f>'Product Code'!$AI$3:$AI$6</xm:f>
          </x14:formula1>
          <xm:sqref>T6:T15</xm:sqref>
        </x14:dataValidation>
        <x14:dataValidation type="list" allowBlank="1" showInputMessage="1" showErrorMessage="1" xr:uid="{FFD7B484-E322-4834-9F03-0286A6DEBD1F}">
          <x14:formula1>
            <xm:f>'Product Code'!$AL$3:$AL$7</xm:f>
          </x14:formula1>
          <xm:sqref>U6:U15</xm:sqref>
        </x14:dataValidation>
        <x14:dataValidation type="list" allowBlank="1" showInputMessage="1" showErrorMessage="1" xr:uid="{3869BD3B-3D95-4B4F-B7D8-E5DFE3FA4B3A}">
          <x14:formula1>
            <xm:f>'Product Code'!$AO$3:$AO$6</xm:f>
          </x14:formula1>
          <xm:sqref>V6:V15</xm:sqref>
        </x14:dataValidation>
        <x14:dataValidation type="list" allowBlank="1" showInputMessage="1" showErrorMessage="1" xr:uid="{0C995086-D3CE-4A0E-840A-B1B851ACCC7F}">
          <x14:formula1>
            <xm:f>'Product Code'!$H$3:$H$4</xm:f>
          </x14:formula1>
          <xm:sqref>C6:C15</xm:sqref>
        </x14:dataValidation>
        <x14:dataValidation type="list" allowBlank="1" showInputMessage="1" showErrorMessage="1" xr:uid="{E940052A-6663-4F04-BDFB-4AEBD36A3558}">
          <x14:formula1>
            <xm:f>'Product Code'!$N$3:$N$6</xm:f>
          </x14:formula1>
          <xm:sqref>K6:K15</xm:sqref>
        </x14:dataValidation>
        <x14:dataValidation type="list" allowBlank="1" showInputMessage="1" showErrorMessage="1" xr:uid="{69BDC17E-F7F7-4FD9-957D-6EB22A9A99E1}">
          <x14:formula1>
            <xm:f>' Slat Colour and Slat Depth'!$B$16:$B$25</xm:f>
          </x14:formula1>
          <xm:sqref>D7</xm:sqref>
        </x14:dataValidation>
        <x14:dataValidation type="list" allowBlank="1" showInputMessage="1" showErrorMessage="1" xr:uid="{7FFB05D7-5091-471F-A74E-514A77F23B85}">
          <x14:formula1>
            <xm:f>' Slat Colour and Slat Depth'!$B$28:$B$37</xm:f>
          </x14:formula1>
          <xm:sqref>D8</xm:sqref>
        </x14:dataValidation>
        <x14:dataValidation type="list" allowBlank="1" showInputMessage="1" showErrorMessage="1" xr:uid="{6F7AE984-4D95-467F-B5A8-C625F63D5227}">
          <x14:formula1>
            <xm:f>' Slat Colour and Slat Depth'!$B$40:$B$49</xm:f>
          </x14:formula1>
          <xm:sqref>D9</xm:sqref>
        </x14:dataValidation>
        <x14:dataValidation type="list" allowBlank="1" showInputMessage="1" showErrorMessage="1" xr:uid="{605608CF-8B49-4EB1-8C9B-4DF5B154142C}">
          <x14:formula1>
            <xm:f>' Slat Colour and Slat Depth'!$B$52:$B$61</xm:f>
          </x14:formula1>
          <xm:sqref>D10</xm:sqref>
        </x14:dataValidation>
        <x14:dataValidation type="list" allowBlank="1" showInputMessage="1" showErrorMessage="1" xr:uid="{CD0A292E-A446-495F-BD02-150586DB5534}">
          <x14:formula1>
            <xm:f>' Slat Colour and Slat Depth'!$B$64:$B$73</xm:f>
          </x14:formula1>
          <xm:sqref>D11</xm:sqref>
        </x14:dataValidation>
        <x14:dataValidation type="list" allowBlank="1" showInputMessage="1" showErrorMessage="1" xr:uid="{7669AFE2-FA73-489B-A3B9-A5DFB6FA89D0}">
          <x14:formula1>
            <xm:f>' Slat Colour and Slat Depth'!$B$76:$B$85</xm:f>
          </x14:formula1>
          <xm:sqref>D12</xm:sqref>
        </x14:dataValidation>
        <x14:dataValidation type="list" allowBlank="1" showInputMessage="1" showErrorMessage="1" xr:uid="{56E7623B-5447-45C8-A1B4-9DAC965935AF}">
          <x14:formula1>
            <xm:f>' Slat Colour and Slat Depth'!$B$88:$B$97</xm:f>
          </x14:formula1>
          <xm:sqref>D13</xm:sqref>
        </x14:dataValidation>
        <x14:dataValidation type="list" allowBlank="1" showInputMessage="1" showErrorMessage="1" xr:uid="{24F35634-70A7-4F33-8831-206E9A697256}">
          <x14:formula1>
            <xm:f>' Slat Colour and Slat Depth'!$B$100:$B$109</xm:f>
          </x14:formula1>
          <xm:sqref>D14</xm:sqref>
        </x14:dataValidation>
        <x14:dataValidation type="list" allowBlank="1" showInputMessage="1" showErrorMessage="1" xr:uid="{3DCCE107-4A3D-49DF-AC65-B6660D4F8DCE}">
          <x14:formula1>
            <xm:f>' Slat Colour and Slat Depth'!$B$112:$B$121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98DE-F02A-41DD-9079-59FBEE277254}">
  <sheetPr codeName="Sheet2">
    <tabColor rgb="FFFF0000"/>
  </sheetPr>
  <dimension ref="A2:H121"/>
  <sheetViews>
    <sheetView topLeftCell="A106" workbookViewId="0">
      <selection activeCell="F129" sqref="F129"/>
    </sheetView>
  </sheetViews>
  <sheetFormatPr defaultRowHeight="14.4" x14ac:dyDescent="0.3"/>
  <cols>
    <col min="1" max="1" width="3.88671875" customWidth="1"/>
    <col min="2" max="2" width="20" customWidth="1"/>
    <col min="3" max="3" width="20.5546875" customWidth="1"/>
    <col min="4" max="4" width="11.44140625" style="41" bestFit="1" customWidth="1"/>
    <col min="5" max="7" width="10.88671875" customWidth="1"/>
  </cols>
  <sheetData>
    <row r="2" spans="1:8" x14ac:dyDescent="0.3">
      <c r="B2" s="13" t="s">
        <v>131</v>
      </c>
      <c r="C2" s="13"/>
      <c r="D2" s="38"/>
      <c r="E2" s="7"/>
      <c r="F2" s="7"/>
      <c r="G2" s="7"/>
    </row>
    <row r="3" spans="1:8" x14ac:dyDescent="0.3">
      <c r="B3" s="13" t="s">
        <v>25</v>
      </c>
      <c r="C3" s="8" t="s">
        <v>26</v>
      </c>
      <c r="D3" s="39" t="s">
        <v>27</v>
      </c>
      <c r="E3" s="9" t="s">
        <v>28</v>
      </c>
      <c r="F3" s="9" t="s">
        <v>15</v>
      </c>
      <c r="G3" s="9" t="s">
        <v>29</v>
      </c>
    </row>
    <row r="4" spans="1:8" x14ac:dyDescent="0.3">
      <c r="B4" s="12" t="s">
        <v>100</v>
      </c>
      <c r="C4" s="12" t="s">
        <v>30</v>
      </c>
      <c r="D4" s="11">
        <v>1858</v>
      </c>
      <c r="E4" s="11" t="s">
        <v>31</v>
      </c>
      <c r="F4" s="11" t="s">
        <v>31</v>
      </c>
      <c r="G4" s="11" t="s">
        <v>31</v>
      </c>
    </row>
    <row r="5" spans="1:8" x14ac:dyDescent="0.3">
      <c r="B5" s="12" t="str">
        <f>IF('Enquiry Form'!C6="16mm","Black Onyx","")</f>
        <v/>
      </c>
      <c r="C5" s="12" t="s">
        <v>32</v>
      </c>
      <c r="D5" s="11">
        <v>7121</v>
      </c>
      <c r="E5" s="11" t="s">
        <v>31</v>
      </c>
      <c r="F5" s="11" t="s">
        <v>33</v>
      </c>
      <c r="G5" s="11" t="s">
        <v>33</v>
      </c>
    </row>
    <row r="6" spans="1:8" x14ac:dyDescent="0.3">
      <c r="B6" s="12" t="str">
        <f>IF('Enquiry Form'!C6="25mm","Bright Gold","")</f>
        <v/>
      </c>
      <c r="C6" s="12" t="s">
        <v>34</v>
      </c>
      <c r="D6" s="40">
        <v>7442</v>
      </c>
      <c r="E6" s="11" t="s">
        <v>33</v>
      </c>
      <c r="F6" s="11" t="s">
        <v>31</v>
      </c>
      <c r="G6" s="11" t="s">
        <v>33</v>
      </c>
    </row>
    <row r="7" spans="1:8" x14ac:dyDescent="0.3">
      <c r="B7" s="12" t="str">
        <f>IF('Enquiry Form'!C6="25mm","Brushed Copper","")</f>
        <v/>
      </c>
      <c r="C7" s="12" t="s">
        <v>35</v>
      </c>
      <c r="D7" s="40">
        <v>7332</v>
      </c>
      <c r="E7" s="11" t="s">
        <v>33</v>
      </c>
      <c r="F7" s="11" t="s">
        <v>31</v>
      </c>
      <c r="G7" s="11" t="s">
        <v>33</v>
      </c>
    </row>
    <row r="8" spans="1:8" x14ac:dyDescent="0.3">
      <c r="B8" s="12" t="s">
        <v>36</v>
      </c>
      <c r="C8" s="12" t="s">
        <v>37</v>
      </c>
      <c r="D8" s="40">
        <v>7325</v>
      </c>
      <c r="E8" s="11" t="s">
        <v>31</v>
      </c>
      <c r="F8" s="11" t="s">
        <v>31</v>
      </c>
      <c r="G8" s="11" t="s">
        <v>31</v>
      </c>
    </row>
    <row r="9" spans="1:8" x14ac:dyDescent="0.3">
      <c r="B9" s="10" t="s">
        <v>38</v>
      </c>
      <c r="C9" s="10" t="s">
        <v>39</v>
      </c>
      <c r="D9" s="40">
        <v>7328</v>
      </c>
      <c r="E9" s="11" t="s">
        <v>31</v>
      </c>
      <c r="F9" s="11" t="s">
        <v>31</v>
      </c>
      <c r="G9" s="11" t="s">
        <v>31</v>
      </c>
    </row>
    <row r="10" spans="1:8" x14ac:dyDescent="0.3">
      <c r="B10" s="10" t="str">
        <f>IF(OR('Enquiry Form'!C6="16mm",'Enquiry Form'!C6="25mm"),"Dark Grey","")</f>
        <v/>
      </c>
      <c r="C10" s="10" t="s">
        <v>40</v>
      </c>
      <c r="D10" s="40">
        <v>1601</v>
      </c>
      <c r="E10" s="11" t="s">
        <v>31</v>
      </c>
      <c r="F10" s="11" t="s">
        <v>31</v>
      </c>
      <c r="G10" s="11" t="s">
        <v>33</v>
      </c>
    </row>
    <row r="11" spans="1:8" x14ac:dyDescent="0.3">
      <c r="B11" s="12" t="s">
        <v>41</v>
      </c>
      <c r="C11" s="12" t="s">
        <v>42</v>
      </c>
      <c r="D11" s="40">
        <v>4806</v>
      </c>
      <c r="E11" s="11" t="s">
        <v>31</v>
      </c>
      <c r="F11" s="11" t="s">
        <v>31</v>
      </c>
      <c r="G11" s="11" t="s">
        <v>31</v>
      </c>
    </row>
    <row r="12" spans="1:8" x14ac:dyDescent="0.3">
      <c r="B12" s="10" t="s">
        <v>43</v>
      </c>
      <c r="C12" s="10" t="s">
        <v>44</v>
      </c>
      <c r="D12" s="40">
        <v>952</v>
      </c>
      <c r="E12" s="11" t="s">
        <v>31</v>
      </c>
      <c r="F12" s="11" t="s">
        <v>31</v>
      </c>
      <c r="G12" s="11" t="s">
        <v>31</v>
      </c>
    </row>
    <row r="13" spans="1:8" x14ac:dyDescent="0.3">
      <c r="B13" s="10" t="s">
        <v>45</v>
      </c>
      <c r="C13" s="10" t="s">
        <v>46</v>
      </c>
      <c r="D13" s="40">
        <v>150</v>
      </c>
      <c r="E13" s="11" t="s">
        <v>31</v>
      </c>
      <c r="F13" s="11" t="s">
        <v>31</v>
      </c>
      <c r="G13" s="11" t="s">
        <v>31</v>
      </c>
    </row>
    <row r="14" spans="1:8" x14ac:dyDescent="0.3">
      <c r="A14" s="54"/>
      <c r="B14" s="51" t="s">
        <v>132</v>
      </c>
      <c r="C14" s="52"/>
      <c r="D14" s="53"/>
      <c r="E14" s="54"/>
      <c r="F14" s="54"/>
      <c r="G14" s="54"/>
      <c r="H14" s="54"/>
    </row>
    <row r="15" spans="1:8" x14ac:dyDescent="0.3">
      <c r="B15" s="13" t="s">
        <v>25</v>
      </c>
      <c r="C15" s="8" t="s">
        <v>26</v>
      </c>
      <c r="D15" s="39" t="s">
        <v>27</v>
      </c>
      <c r="E15" s="9" t="s">
        <v>28</v>
      </c>
      <c r="F15" s="9" t="s">
        <v>15</v>
      </c>
      <c r="G15" s="9" t="s">
        <v>29</v>
      </c>
    </row>
    <row r="16" spans="1:8" x14ac:dyDescent="0.3">
      <c r="B16" s="12" t="s">
        <v>100</v>
      </c>
      <c r="C16" s="12" t="s">
        <v>30</v>
      </c>
      <c r="D16" s="11">
        <v>1858</v>
      </c>
      <c r="E16" s="11" t="s">
        <v>31</v>
      </c>
      <c r="F16" s="11" t="s">
        <v>31</v>
      </c>
      <c r="G16" s="11" t="s">
        <v>31</v>
      </c>
    </row>
    <row r="17" spans="1:8" x14ac:dyDescent="0.3">
      <c r="B17" s="12" t="str">
        <f>IF('Enquiry Form'!C7="16mm","Black Onyx","")</f>
        <v/>
      </c>
      <c r="C17" s="12" t="s">
        <v>32</v>
      </c>
      <c r="D17" s="11">
        <v>7121</v>
      </c>
      <c r="E17" s="11" t="s">
        <v>31</v>
      </c>
      <c r="F17" s="11" t="s">
        <v>33</v>
      </c>
      <c r="G17" s="11" t="s">
        <v>33</v>
      </c>
    </row>
    <row r="18" spans="1:8" x14ac:dyDescent="0.3">
      <c r="B18" s="12" t="str">
        <f>IF('Enquiry Form'!C7="25mm","Bright Gold","")</f>
        <v/>
      </c>
      <c r="C18" s="12" t="s">
        <v>34</v>
      </c>
      <c r="D18" s="40">
        <v>7442</v>
      </c>
      <c r="E18" s="11" t="s">
        <v>33</v>
      </c>
      <c r="F18" s="11" t="s">
        <v>31</v>
      </c>
      <c r="G18" s="11" t="s">
        <v>33</v>
      </c>
    </row>
    <row r="19" spans="1:8" x14ac:dyDescent="0.3">
      <c r="B19" s="12" t="str">
        <f>IF('Enquiry Form'!C7="25mm","Brushed Copper","")</f>
        <v/>
      </c>
      <c r="C19" s="12" t="s">
        <v>35</v>
      </c>
      <c r="D19" s="40">
        <v>7332</v>
      </c>
      <c r="E19" s="11" t="s">
        <v>33</v>
      </c>
      <c r="F19" s="11" t="s">
        <v>31</v>
      </c>
      <c r="G19" s="11" t="s">
        <v>33</v>
      </c>
    </row>
    <row r="20" spans="1:8" x14ac:dyDescent="0.3">
      <c r="B20" s="12" t="s">
        <v>36</v>
      </c>
      <c r="C20" s="12" t="s">
        <v>37</v>
      </c>
      <c r="D20" s="40">
        <v>7325</v>
      </c>
      <c r="E20" s="11" t="s">
        <v>31</v>
      </c>
      <c r="F20" s="11" t="s">
        <v>31</v>
      </c>
      <c r="G20" s="11" t="s">
        <v>31</v>
      </c>
    </row>
    <row r="21" spans="1:8" x14ac:dyDescent="0.3">
      <c r="B21" s="10" t="s">
        <v>38</v>
      </c>
      <c r="C21" s="10" t="s">
        <v>39</v>
      </c>
      <c r="D21" s="40">
        <v>7328</v>
      </c>
      <c r="E21" s="11" t="s">
        <v>31</v>
      </c>
      <c r="F21" s="11" t="s">
        <v>31</v>
      </c>
      <c r="G21" s="11" t="s">
        <v>31</v>
      </c>
    </row>
    <row r="22" spans="1:8" x14ac:dyDescent="0.3">
      <c r="B22" s="10" t="str">
        <f>IF(OR('Enquiry Form'!C7="16mm",'Enquiry Form'!C18="25mm"),"Dark Grey","")</f>
        <v/>
      </c>
      <c r="C22" s="10" t="s">
        <v>40</v>
      </c>
      <c r="D22" s="40">
        <v>1601</v>
      </c>
      <c r="E22" s="11" t="s">
        <v>31</v>
      </c>
      <c r="F22" s="11" t="s">
        <v>31</v>
      </c>
      <c r="G22" s="11" t="s">
        <v>33</v>
      </c>
    </row>
    <row r="23" spans="1:8" x14ac:dyDescent="0.3">
      <c r="B23" s="12" t="s">
        <v>41</v>
      </c>
      <c r="C23" s="12" t="s">
        <v>42</v>
      </c>
      <c r="D23" s="40">
        <v>4806</v>
      </c>
      <c r="E23" s="11" t="s">
        <v>31</v>
      </c>
      <c r="F23" s="11" t="s">
        <v>31</v>
      </c>
      <c r="G23" s="11" t="s">
        <v>31</v>
      </c>
    </row>
    <row r="24" spans="1:8" x14ac:dyDescent="0.3">
      <c r="B24" s="10" t="s">
        <v>43</v>
      </c>
      <c r="C24" s="10" t="s">
        <v>44</v>
      </c>
      <c r="D24" s="40">
        <v>952</v>
      </c>
      <c r="E24" s="11" t="s">
        <v>31</v>
      </c>
      <c r="F24" s="11" t="s">
        <v>31</v>
      </c>
      <c r="G24" s="11" t="s">
        <v>31</v>
      </c>
    </row>
    <row r="25" spans="1:8" x14ac:dyDescent="0.3">
      <c r="B25" s="10" t="s">
        <v>45</v>
      </c>
      <c r="C25" s="10" t="s">
        <v>46</v>
      </c>
      <c r="D25" s="40">
        <v>150</v>
      </c>
      <c r="E25" s="11" t="s">
        <v>31</v>
      </c>
      <c r="F25" s="11" t="s">
        <v>31</v>
      </c>
      <c r="G25" s="11" t="s">
        <v>31</v>
      </c>
    </row>
    <row r="26" spans="1:8" x14ac:dyDescent="0.3">
      <c r="A26" s="54"/>
      <c r="B26" s="51" t="s">
        <v>140</v>
      </c>
      <c r="C26" s="54"/>
      <c r="D26" s="55"/>
      <c r="E26" s="54"/>
      <c r="F26" s="54"/>
      <c r="G26" s="54"/>
      <c r="H26" s="54"/>
    </row>
    <row r="27" spans="1:8" x14ac:dyDescent="0.3">
      <c r="B27" s="13" t="s">
        <v>25</v>
      </c>
      <c r="C27" s="8" t="s">
        <v>26</v>
      </c>
      <c r="D27" s="39" t="s">
        <v>27</v>
      </c>
      <c r="E27" s="9" t="s">
        <v>28</v>
      </c>
      <c r="F27" s="9" t="s">
        <v>15</v>
      </c>
      <c r="G27" s="9" t="s">
        <v>29</v>
      </c>
    </row>
    <row r="28" spans="1:8" x14ac:dyDescent="0.3">
      <c r="B28" s="12" t="s">
        <v>100</v>
      </c>
      <c r="C28" s="12" t="s">
        <v>30</v>
      </c>
      <c r="D28" s="11">
        <v>1858</v>
      </c>
      <c r="E28" s="11" t="s">
        <v>31</v>
      </c>
      <c r="F28" s="11" t="s">
        <v>31</v>
      </c>
      <c r="G28" s="11" t="s">
        <v>31</v>
      </c>
    </row>
    <row r="29" spans="1:8" x14ac:dyDescent="0.3">
      <c r="B29" s="12" t="str">
        <f>IF('Enquiry Form'!C8="16mm","Black Onyx","")</f>
        <v/>
      </c>
      <c r="C29" s="12" t="s">
        <v>32</v>
      </c>
      <c r="D29" s="11">
        <v>7121</v>
      </c>
      <c r="E29" s="11" t="s">
        <v>31</v>
      </c>
      <c r="F29" s="11" t="s">
        <v>33</v>
      </c>
      <c r="G29" s="11" t="s">
        <v>33</v>
      </c>
    </row>
    <row r="30" spans="1:8" x14ac:dyDescent="0.3">
      <c r="B30" s="12" t="str">
        <f>IF('Enquiry Form'!C8="25mm","Bright Gold","")</f>
        <v/>
      </c>
      <c r="C30" s="12" t="s">
        <v>34</v>
      </c>
      <c r="D30" s="40">
        <v>7442</v>
      </c>
      <c r="E30" s="11" t="s">
        <v>33</v>
      </c>
      <c r="F30" s="11" t="s">
        <v>31</v>
      </c>
      <c r="G30" s="11" t="s">
        <v>33</v>
      </c>
    </row>
    <row r="31" spans="1:8" x14ac:dyDescent="0.3">
      <c r="B31" s="12" t="str">
        <f>IF('Enquiry Form'!C8="25mm","Brushed Copper","")</f>
        <v/>
      </c>
      <c r="C31" s="12" t="s">
        <v>35</v>
      </c>
      <c r="D31" s="40">
        <v>7332</v>
      </c>
      <c r="E31" s="11" t="s">
        <v>33</v>
      </c>
      <c r="F31" s="11" t="s">
        <v>31</v>
      </c>
      <c r="G31" s="11" t="s">
        <v>33</v>
      </c>
    </row>
    <row r="32" spans="1:8" x14ac:dyDescent="0.3">
      <c r="B32" s="12" t="s">
        <v>36</v>
      </c>
      <c r="C32" s="12" t="s">
        <v>37</v>
      </c>
      <c r="D32" s="40">
        <v>7325</v>
      </c>
      <c r="E32" s="11" t="s">
        <v>31</v>
      </c>
      <c r="F32" s="11" t="s">
        <v>31</v>
      </c>
      <c r="G32" s="11" t="s">
        <v>31</v>
      </c>
    </row>
    <row r="33" spans="1:8" x14ac:dyDescent="0.3">
      <c r="B33" s="10" t="s">
        <v>38</v>
      </c>
      <c r="C33" s="10" t="s">
        <v>39</v>
      </c>
      <c r="D33" s="40">
        <v>7328</v>
      </c>
      <c r="E33" s="11" t="s">
        <v>31</v>
      </c>
      <c r="F33" s="11" t="s">
        <v>31</v>
      </c>
      <c r="G33" s="11" t="s">
        <v>31</v>
      </c>
    </row>
    <row r="34" spans="1:8" x14ac:dyDescent="0.3">
      <c r="B34" s="10" t="str">
        <f>IF(OR('Enquiry Form'!C8="16mm",'Enquiry Form'!C30="25mm"),"Dark Grey","")</f>
        <v/>
      </c>
      <c r="C34" s="10" t="s">
        <v>40</v>
      </c>
      <c r="D34" s="40">
        <v>1601</v>
      </c>
      <c r="E34" s="11" t="s">
        <v>31</v>
      </c>
      <c r="F34" s="11" t="s">
        <v>31</v>
      </c>
      <c r="G34" s="11" t="s">
        <v>33</v>
      </c>
    </row>
    <row r="35" spans="1:8" x14ac:dyDescent="0.3">
      <c r="B35" s="12" t="s">
        <v>41</v>
      </c>
      <c r="C35" s="12" t="s">
        <v>42</v>
      </c>
      <c r="D35" s="40">
        <v>4806</v>
      </c>
      <c r="E35" s="11" t="s">
        <v>31</v>
      </c>
      <c r="F35" s="11" t="s">
        <v>31</v>
      </c>
      <c r="G35" s="11" t="s">
        <v>31</v>
      </c>
    </row>
    <row r="36" spans="1:8" x14ac:dyDescent="0.3">
      <c r="B36" s="10" t="s">
        <v>43</v>
      </c>
      <c r="C36" s="10" t="s">
        <v>44</v>
      </c>
      <c r="D36" s="40">
        <v>952</v>
      </c>
      <c r="E36" s="11" t="s">
        <v>31</v>
      </c>
      <c r="F36" s="11" t="s">
        <v>31</v>
      </c>
      <c r="G36" s="11" t="s">
        <v>31</v>
      </c>
    </row>
    <row r="37" spans="1:8" x14ac:dyDescent="0.3">
      <c r="B37" s="10" t="s">
        <v>45</v>
      </c>
      <c r="C37" s="10" t="s">
        <v>46</v>
      </c>
      <c r="D37" s="40">
        <v>150</v>
      </c>
      <c r="E37" s="11" t="s">
        <v>31</v>
      </c>
      <c r="F37" s="11" t="s">
        <v>31</v>
      </c>
      <c r="G37" s="11" t="s">
        <v>31</v>
      </c>
    </row>
    <row r="38" spans="1:8" x14ac:dyDescent="0.3">
      <c r="A38" s="54"/>
      <c r="B38" s="51" t="s">
        <v>139</v>
      </c>
      <c r="C38" s="54"/>
      <c r="D38" s="55"/>
      <c r="E38" s="54"/>
      <c r="F38" s="54"/>
      <c r="G38" s="54"/>
      <c r="H38" s="54"/>
    </row>
    <row r="39" spans="1:8" x14ac:dyDescent="0.3">
      <c r="B39" s="13" t="s">
        <v>25</v>
      </c>
      <c r="C39" s="8" t="s">
        <v>26</v>
      </c>
      <c r="D39" s="39" t="s">
        <v>27</v>
      </c>
      <c r="E39" s="9" t="s">
        <v>28</v>
      </c>
      <c r="F39" s="9" t="s">
        <v>15</v>
      </c>
      <c r="G39" s="9" t="s">
        <v>29</v>
      </c>
    </row>
    <row r="40" spans="1:8" x14ac:dyDescent="0.3">
      <c r="B40" s="12" t="s">
        <v>100</v>
      </c>
      <c r="C40" s="12" t="s">
        <v>30</v>
      </c>
      <c r="D40" s="11">
        <v>1858</v>
      </c>
      <c r="E40" s="11" t="s">
        <v>31</v>
      </c>
      <c r="F40" s="11" t="s">
        <v>31</v>
      </c>
      <c r="G40" s="11" t="s">
        <v>31</v>
      </c>
    </row>
    <row r="41" spans="1:8" x14ac:dyDescent="0.3">
      <c r="B41" s="12" t="str">
        <f>IF('Enquiry Form'!C42="9mm","Black Onyx","")</f>
        <v/>
      </c>
      <c r="C41" s="12" t="s">
        <v>32</v>
      </c>
      <c r="D41" s="11">
        <v>7121</v>
      </c>
      <c r="E41" s="11" t="s">
        <v>31</v>
      </c>
      <c r="F41" s="11" t="s">
        <v>33</v>
      </c>
      <c r="G41" s="11" t="s">
        <v>33</v>
      </c>
    </row>
    <row r="42" spans="1:8" x14ac:dyDescent="0.3">
      <c r="B42" s="12" t="str">
        <f>IF('Enquiry Form'!C9="25mm","Bright Gold","")</f>
        <v/>
      </c>
      <c r="C42" s="12" t="s">
        <v>34</v>
      </c>
      <c r="D42" s="40">
        <v>7442</v>
      </c>
      <c r="E42" s="11" t="s">
        <v>33</v>
      </c>
      <c r="F42" s="11" t="s">
        <v>31</v>
      </c>
      <c r="G42" s="11" t="s">
        <v>33</v>
      </c>
    </row>
    <row r="43" spans="1:8" x14ac:dyDescent="0.3">
      <c r="B43" s="12" t="str">
        <f>IF('Enquiry Form'!C9="25mm","Brushed Copper","")</f>
        <v/>
      </c>
      <c r="C43" s="12" t="s">
        <v>35</v>
      </c>
      <c r="D43" s="40">
        <v>7332</v>
      </c>
      <c r="E43" s="11" t="s">
        <v>33</v>
      </c>
      <c r="F43" s="11" t="s">
        <v>31</v>
      </c>
      <c r="G43" s="11" t="s">
        <v>33</v>
      </c>
    </row>
    <row r="44" spans="1:8" x14ac:dyDescent="0.3">
      <c r="B44" s="12" t="s">
        <v>36</v>
      </c>
      <c r="C44" s="12" t="s">
        <v>37</v>
      </c>
      <c r="D44" s="40">
        <v>7325</v>
      </c>
      <c r="E44" s="11" t="s">
        <v>31</v>
      </c>
      <c r="F44" s="11" t="s">
        <v>31</v>
      </c>
      <c r="G44" s="11" t="s">
        <v>31</v>
      </c>
    </row>
    <row r="45" spans="1:8" x14ac:dyDescent="0.3">
      <c r="B45" s="10" t="s">
        <v>38</v>
      </c>
      <c r="C45" s="10" t="s">
        <v>39</v>
      </c>
      <c r="D45" s="40">
        <v>7328</v>
      </c>
      <c r="E45" s="11" t="s">
        <v>31</v>
      </c>
      <c r="F45" s="11" t="s">
        <v>31</v>
      </c>
      <c r="G45" s="11" t="s">
        <v>31</v>
      </c>
    </row>
    <row r="46" spans="1:8" x14ac:dyDescent="0.3">
      <c r="B46" s="10" t="str">
        <f>IF(OR('Enquiry Form'!C9="16mm",'Enquiry Form'!C42="25mm"),"Dark Grey","")</f>
        <v/>
      </c>
      <c r="C46" s="10" t="s">
        <v>40</v>
      </c>
      <c r="D46" s="40">
        <v>1601</v>
      </c>
      <c r="E46" s="11" t="s">
        <v>31</v>
      </c>
      <c r="F46" s="11" t="s">
        <v>31</v>
      </c>
      <c r="G46" s="11" t="s">
        <v>33</v>
      </c>
    </row>
    <row r="47" spans="1:8" x14ac:dyDescent="0.3">
      <c r="B47" s="12" t="s">
        <v>41</v>
      </c>
      <c r="C47" s="12" t="s">
        <v>42</v>
      </c>
      <c r="D47" s="40">
        <v>4806</v>
      </c>
      <c r="E47" s="11" t="s">
        <v>31</v>
      </c>
      <c r="F47" s="11" t="s">
        <v>31</v>
      </c>
      <c r="G47" s="11" t="s">
        <v>31</v>
      </c>
    </row>
    <row r="48" spans="1:8" x14ac:dyDescent="0.3">
      <c r="B48" s="10" t="s">
        <v>43</v>
      </c>
      <c r="C48" s="10" t="s">
        <v>44</v>
      </c>
      <c r="D48" s="40">
        <v>952</v>
      </c>
      <c r="E48" s="11" t="s">
        <v>31</v>
      </c>
      <c r="F48" s="11" t="s">
        <v>31</v>
      </c>
      <c r="G48" s="11" t="s">
        <v>31</v>
      </c>
    </row>
    <row r="49" spans="1:8" x14ac:dyDescent="0.3">
      <c r="B49" s="10" t="s">
        <v>45</v>
      </c>
      <c r="C49" s="10" t="s">
        <v>46</v>
      </c>
      <c r="D49" s="40">
        <v>150</v>
      </c>
      <c r="E49" s="11" t="s">
        <v>31</v>
      </c>
      <c r="F49" s="11" t="s">
        <v>31</v>
      </c>
      <c r="G49" s="11" t="s">
        <v>31</v>
      </c>
    </row>
    <row r="50" spans="1:8" x14ac:dyDescent="0.3">
      <c r="A50" s="54"/>
      <c r="B50" s="51" t="s">
        <v>138</v>
      </c>
      <c r="C50" s="54"/>
      <c r="D50" s="55"/>
      <c r="E50" s="54"/>
      <c r="F50" s="54"/>
      <c r="G50" s="54"/>
      <c r="H50" s="54"/>
    </row>
    <row r="51" spans="1:8" x14ac:dyDescent="0.3">
      <c r="B51" s="13" t="s">
        <v>25</v>
      </c>
      <c r="C51" s="8" t="s">
        <v>26</v>
      </c>
      <c r="D51" s="39" t="s">
        <v>27</v>
      </c>
      <c r="E51" s="9" t="s">
        <v>28</v>
      </c>
      <c r="F51" s="9" t="s">
        <v>15</v>
      </c>
      <c r="G51" s="9" t="s">
        <v>29</v>
      </c>
    </row>
    <row r="52" spans="1:8" x14ac:dyDescent="0.3">
      <c r="B52" s="12" t="s">
        <v>100</v>
      </c>
      <c r="C52" s="12" t="s">
        <v>30</v>
      </c>
      <c r="D52" s="11">
        <v>1858</v>
      </c>
      <c r="E52" s="11" t="s">
        <v>31</v>
      </c>
      <c r="F52" s="11" t="s">
        <v>31</v>
      </c>
      <c r="G52" s="11" t="s">
        <v>31</v>
      </c>
    </row>
    <row r="53" spans="1:8" x14ac:dyDescent="0.3">
      <c r="B53" s="12" t="str">
        <f>IF('Enquiry Form'!C10="16mm","Black Onyx","")</f>
        <v/>
      </c>
      <c r="C53" s="12" t="s">
        <v>32</v>
      </c>
      <c r="D53" s="11">
        <v>7121</v>
      </c>
      <c r="E53" s="11" t="s">
        <v>31</v>
      </c>
      <c r="F53" s="11" t="s">
        <v>33</v>
      </c>
      <c r="G53" s="11" t="s">
        <v>33</v>
      </c>
    </row>
    <row r="54" spans="1:8" x14ac:dyDescent="0.3">
      <c r="B54" s="12" t="str">
        <f>IF('Enquiry Form'!C10="25mm","Bright Gold","")</f>
        <v/>
      </c>
      <c r="C54" s="12" t="s">
        <v>34</v>
      </c>
      <c r="D54" s="40">
        <v>7442</v>
      </c>
      <c r="E54" s="11" t="s">
        <v>33</v>
      </c>
      <c r="F54" s="11" t="s">
        <v>31</v>
      </c>
      <c r="G54" s="11" t="s">
        <v>33</v>
      </c>
    </row>
    <row r="55" spans="1:8" x14ac:dyDescent="0.3">
      <c r="B55" s="12" t="str">
        <f>IF('Enquiry Form'!C10="25mm","Brushed Copper","")</f>
        <v/>
      </c>
      <c r="C55" s="12" t="s">
        <v>35</v>
      </c>
      <c r="D55" s="40">
        <v>7332</v>
      </c>
      <c r="E55" s="11" t="s">
        <v>33</v>
      </c>
      <c r="F55" s="11" t="s">
        <v>31</v>
      </c>
      <c r="G55" s="11" t="s">
        <v>33</v>
      </c>
    </row>
    <row r="56" spans="1:8" x14ac:dyDescent="0.3">
      <c r="B56" s="12" t="s">
        <v>36</v>
      </c>
      <c r="C56" s="12" t="s">
        <v>37</v>
      </c>
      <c r="D56" s="40">
        <v>7325</v>
      </c>
      <c r="E56" s="11" t="s">
        <v>31</v>
      </c>
      <c r="F56" s="11" t="s">
        <v>31</v>
      </c>
      <c r="G56" s="11" t="s">
        <v>31</v>
      </c>
    </row>
    <row r="57" spans="1:8" x14ac:dyDescent="0.3">
      <c r="B57" s="10" t="s">
        <v>38</v>
      </c>
      <c r="C57" s="10" t="s">
        <v>39</v>
      </c>
      <c r="D57" s="40">
        <v>7328</v>
      </c>
      <c r="E57" s="11" t="s">
        <v>31</v>
      </c>
      <c r="F57" s="11" t="s">
        <v>31</v>
      </c>
      <c r="G57" s="11" t="s">
        <v>31</v>
      </c>
    </row>
    <row r="58" spans="1:8" x14ac:dyDescent="0.3">
      <c r="B58" s="10" t="str">
        <f>IF(OR('Enquiry Form'!C10="16mm",'Enquiry Form'!C54="25mm"),"Dark Grey","")</f>
        <v/>
      </c>
      <c r="C58" s="10" t="s">
        <v>40</v>
      </c>
      <c r="D58" s="40">
        <v>1601</v>
      </c>
      <c r="E58" s="11" t="s">
        <v>31</v>
      </c>
      <c r="F58" s="11" t="s">
        <v>31</v>
      </c>
      <c r="G58" s="11" t="s">
        <v>33</v>
      </c>
    </row>
    <row r="59" spans="1:8" x14ac:dyDescent="0.3">
      <c r="B59" s="12" t="s">
        <v>41</v>
      </c>
      <c r="C59" s="12" t="s">
        <v>42</v>
      </c>
      <c r="D59" s="40">
        <v>4806</v>
      </c>
      <c r="E59" s="11" t="s">
        <v>31</v>
      </c>
      <c r="F59" s="11" t="s">
        <v>31</v>
      </c>
      <c r="G59" s="11" t="s">
        <v>31</v>
      </c>
    </row>
    <row r="60" spans="1:8" x14ac:dyDescent="0.3">
      <c r="B60" s="10" t="s">
        <v>43</v>
      </c>
      <c r="C60" s="10" t="s">
        <v>44</v>
      </c>
      <c r="D60" s="40">
        <v>952</v>
      </c>
      <c r="E60" s="11" t="s">
        <v>31</v>
      </c>
      <c r="F60" s="11" t="s">
        <v>31</v>
      </c>
      <c r="G60" s="11" t="s">
        <v>31</v>
      </c>
    </row>
    <row r="61" spans="1:8" x14ac:dyDescent="0.3">
      <c r="B61" s="10" t="s">
        <v>45</v>
      </c>
      <c r="C61" s="10" t="s">
        <v>46</v>
      </c>
      <c r="D61" s="40">
        <v>150</v>
      </c>
      <c r="E61" s="11" t="s">
        <v>31</v>
      </c>
      <c r="F61" s="11" t="s">
        <v>31</v>
      </c>
      <c r="G61" s="11" t="s">
        <v>31</v>
      </c>
    </row>
    <row r="62" spans="1:8" x14ac:dyDescent="0.3">
      <c r="A62" s="54"/>
      <c r="B62" s="51" t="s">
        <v>137</v>
      </c>
      <c r="C62" s="54"/>
      <c r="D62" s="55"/>
      <c r="E62" s="54"/>
      <c r="F62" s="54"/>
      <c r="G62" s="54"/>
      <c r="H62" s="54"/>
    </row>
    <row r="63" spans="1:8" x14ac:dyDescent="0.3">
      <c r="B63" s="13" t="s">
        <v>25</v>
      </c>
      <c r="C63" s="8" t="s">
        <v>26</v>
      </c>
      <c r="D63" s="39" t="s">
        <v>27</v>
      </c>
      <c r="E63" s="9" t="s">
        <v>28</v>
      </c>
      <c r="F63" s="9" t="s">
        <v>15</v>
      </c>
      <c r="G63" s="9" t="s">
        <v>29</v>
      </c>
    </row>
    <row r="64" spans="1:8" x14ac:dyDescent="0.3">
      <c r="B64" s="12" t="s">
        <v>100</v>
      </c>
      <c r="C64" s="12" t="s">
        <v>30</v>
      </c>
      <c r="D64" s="11">
        <v>1858</v>
      </c>
      <c r="E64" s="11" t="s">
        <v>31</v>
      </c>
      <c r="F64" s="11" t="s">
        <v>31</v>
      </c>
      <c r="G64" s="11" t="s">
        <v>31</v>
      </c>
    </row>
    <row r="65" spans="1:8" x14ac:dyDescent="0.3">
      <c r="B65" s="12" t="str">
        <f>IF('Enquiry Form'!C11="16mm","Black Onyx","")</f>
        <v/>
      </c>
      <c r="C65" s="12" t="s">
        <v>32</v>
      </c>
      <c r="D65" s="11">
        <v>7121</v>
      </c>
      <c r="E65" s="11" t="s">
        <v>31</v>
      </c>
      <c r="F65" s="11" t="s">
        <v>33</v>
      </c>
      <c r="G65" s="11" t="s">
        <v>33</v>
      </c>
    </row>
    <row r="66" spans="1:8" x14ac:dyDescent="0.3">
      <c r="B66" s="12" t="str">
        <f>IF('Enquiry Form'!C11="25mm","Bright Gold","")</f>
        <v/>
      </c>
      <c r="C66" s="12" t="s">
        <v>34</v>
      </c>
      <c r="D66" s="40">
        <v>7442</v>
      </c>
      <c r="E66" s="11" t="s">
        <v>33</v>
      </c>
      <c r="F66" s="11" t="s">
        <v>31</v>
      </c>
      <c r="G66" s="11" t="s">
        <v>33</v>
      </c>
    </row>
    <row r="67" spans="1:8" x14ac:dyDescent="0.3">
      <c r="B67" s="12" t="str">
        <f>IF('Enquiry Form'!C11="25mm","Brushed Copper","")</f>
        <v/>
      </c>
      <c r="C67" s="12" t="s">
        <v>35</v>
      </c>
      <c r="D67" s="40">
        <v>7332</v>
      </c>
      <c r="E67" s="11" t="s">
        <v>33</v>
      </c>
      <c r="F67" s="11" t="s">
        <v>31</v>
      </c>
      <c r="G67" s="11" t="s">
        <v>33</v>
      </c>
    </row>
    <row r="68" spans="1:8" x14ac:dyDescent="0.3">
      <c r="B68" s="12" t="s">
        <v>36</v>
      </c>
      <c r="C68" s="12" t="s">
        <v>37</v>
      </c>
      <c r="D68" s="40">
        <v>7325</v>
      </c>
      <c r="E68" s="11" t="s">
        <v>31</v>
      </c>
      <c r="F68" s="11" t="s">
        <v>31</v>
      </c>
      <c r="G68" s="11" t="s">
        <v>31</v>
      </c>
    </row>
    <row r="69" spans="1:8" x14ac:dyDescent="0.3">
      <c r="B69" s="10" t="s">
        <v>38</v>
      </c>
      <c r="C69" s="10" t="s">
        <v>39</v>
      </c>
      <c r="D69" s="40">
        <v>7328</v>
      </c>
      <c r="E69" s="11" t="s">
        <v>31</v>
      </c>
      <c r="F69" s="11" t="s">
        <v>31</v>
      </c>
      <c r="G69" s="11" t="s">
        <v>31</v>
      </c>
    </row>
    <row r="70" spans="1:8" x14ac:dyDescent="0.3">
      <c r="B70" s="10" t="str">
        <f>IF(OR('Enquiry Form'!C11="16mm",'Enquiry Form'!C66="25mm"),"Dark Grey","")</f>
        <v/>
      </c>
      <c r="C70" s="10" t="s">
        <v>40</v>
      </c>
      <c r="D70" s="40">
        <v>1601</v>
      </c>
      <c r="E70" s="11" t="s">
        <v>31</v>
      </c>
      <c r="F70" s="11" t="s">
        <v>31</v>
      </c>
      <c r="G70" s="11" t="s">
        <v>33</v>
      </c>
    </row>
    <row r="71" spans="1:8" x14ac:dyDescent="0.3">
      <c r="B71" s="12" t="s">
        <v>41</v>
      </c>
      <c r="C71" s="12" t="s">
        <v>42</v>
      </c>
      <c r="D71" s="40">
        <v>4806</v>
      </c>
      <c r="E71" s="11" t="s">
        <v>31</v>
      </c>
      <c r="F71" s="11" t="s">
        <v>31</v>
      </c>
      <c r="G71" s="11" t="s">
        <v>31</v>
      </c>
    </row>
    <row r="72" spans="1:8" x14ac:dyDescent="0.3">
      <c r="B72" s="10" t="s">
        <v>43</v>
      </c>
      <c r="C72" s="10" t="s">
        <v>44</v>
      </c>
      <c r="D72" s="40">
        <v>952</v>
      </c>
      <c r="E72" s="11" t="s">
        <v>31</v>
      </c>
      <c r="F72" s="11" t="s">
        <v>31</v>
      </c>
      <c r="G72" s="11" t="s">
        <v>31</v>
      </c>
    </row>
    <row r="73" spans="1:8" x14ac:dyDescent="0.3">
      <c r="B73" s="10" t="s">
        <v>45</v>
      </c>
      <c r="C73" s="10" t="s">
        <v>46</v>
      </c>
      <c r="D73" s="40">
        <v>150</v>
      </c>
      <c r="E73" s="11" t="s">
        <v>31</v>
      </c>
      <c r="F73" s="11" t="s">
        <v>31</v>
      </c>
      <c r="G73" s="11" t="s">
        <v>31</v>
      </c>
    </row>
    <row r="74" spans="1:8" x14ac:dyDescent="0.3">
      <c r="A74" s="54"/>
      <c r="B74" s="51" t="s">
        <v>136</v>
      </c>
      <c r="C74" s="54"/>
      <c r="D74" s="55"/>
      <c r="E74" s="54"/>
      <c r="F74" s="54"/>
      <c r="G74" s="54"/>
      <c r="H74" s="54"/>
    </row>
    <row r="75" spans="1:8" x14ac:dyDescent="0.3">
      <c r="B75" s="13" t="s">
        <v>25</v>
      </c>
      <c r="C75" s="8" t="s">
        <v>26</v>
      </c>
      <c r="D75" s="39" t="s">
        <v>27</v>
      </c>
      <c r="E75" s="9" t="s">
        <v>28</v>
      </c>
      <c r="F75" s="9" t="s">
        <v>15</v>
      </c>
      <c r="G75" s="9" t="s">
        <v>29</v>
      </c>
    </row>
    <row r="76" spans="1:8" x14ac:dyDescent="0.3">
      <c r="B76" s="12" t="s">
        <v>100</v>
      </c>
      <c r="C76" s="12" t="s">
        <v>30</v>
      </c>
      <c r="D76" s="11">
        <v>1858</v>
      </c>
      <c r="E76" s="11" t="s">
        <v>31</v>
      </c>
      <c r="F76" s="11" t="s">
        <v>31</v>
      </c>
      <c r="G76" s="11" t="s">
        <v>31</v>
      </c>
    </row>
    <row r="77" spans="1:8" x14ac:dyDescent="0.3">
      <c r="B77" s="12" t="str">
        <f>IF('Enquiry Form'!C12="16mm","Black Onyx","")</f>
        <v/>
      </c>
      <c r="C77" s="12" t="s">
        <v>32</v>
      </c>
      <c r="D77" s="11">
        <v>7121</v>
      </c>
      <c r="E77" s="11" t="s">
        <v>31</v>
      </c>
      <c r="F77" s="11" t="s">
        <v>33</v>
      </c>
      <c r="G77" s="11" t="s">
        <v>33</v>
      </c>
    </row>
    <row r="78" spans="1:8" x14ac:dyDescent="0.3">
      <c r="B78" s="12" t="str">
        <f>IF('Enquiry Form'!C12="25mm","Bright Gold","")</f>
        <v/>
      </c>
      <c r="C78" s="12" t="s">
        <v>34</v>
      </c>
      <c r="D78" s="40">
        <v>7442</v>
      </c>
      <c r="E78" s="11" t="s">
        <v>33</v>
      </c>
      <c r="F78" s="11" t="s">
        <v>31</v>
      </c>
      <c r="G78" s="11" t="s">
        <v>33</v>
      </c>
    </row>
    <row r="79" spans="1:8" x14ac:dyDescent="0.3">
      <c r="B79" s="12" t="str">
        <f>IF('Enquiry Form'!C12="25mm","Brushed Copper","")</f>
        <v/>
      </c>
      <c r="C79" s="12" t="s">
        <v>35</v>
      </c>
      <c r="D79" s="40">
        <v>7332</v>
      </c>
      <c r="E79" s="11" t="s">
        <v>33</v>
      </c>
      <c r="F79" s="11" t="s">
        <v>31</v>
      </c>
      <c r="G79" s="11" t="s">
        <v>33</v>
      </c>
    </row>
    <row r="80" spans="1:8" x14ac:dyDescent="0.3">
      <c r="B80" s="12" t="s">
        <v>36</v>
      </c>
      <c r="C80" s="12" t="s">
        <v>37</v>
      </c>
      <c r="D80" s="40">
        <v>7325</v>
      </c>
      <c r="E80" s="11" t="s">
        <v>31</v>
      </c>
      <c r="F80" s="11" t="s">
        <v>31</v>
      </c>
      <c r="G80" s="11" t="s">
        <v>31</v>
      </c>
    </row>
    <row r="81" spans="1:8" x14ac:dyDescent="0.3">
      <c r="B81" s="10" t="s">
        <v>38</v>
      </c>
      <c r="C81" s="10" t="s">
        <v>39</v>
      </c>
      <c r="D81" s="40">
        <v>7328</v>
      </c>
      <c r="E81" s="11" t="s">
        <v>31</v>
      </c>
      <c r="F81" s="11" t="s">
        <v>31</v>
      </c>
      <c r="G81" s="11" t="s">
        <v>31</v>
      </c>
    </row>
    <row r="82" spans="1:8" x14ac:dyDescent="0.3">
      <c r="B82" s="10" t="str">
        <f>IF(OR('Enquiry Form'!C12="16mm",'Enquiry Form'!C78="25mm"),"Dark Grey","")</f>
        <v/>
      </c>
      <c r="C82" s="10" t="s">
        <v>40</v>
      </c>
      <c r="D82" s="40">
        <v>1601</v>
      </c>
      <c r="E82" s="11" t="s">
        <v>31</v>
      </c>
      <c r="F82" s="11" t="s">
        <v>31</v>
      </c>
      <c r="G82" s="11" t="s">
        <v>33</v>
      </c>
    </row>
    <row r="83" spans="1:8" x14ac:dyDescent="0.3">
      <c r="B83" s="12" t="s">
        <v>41</v>
      </c>
      <c r="C83" s="12" t="s">
        <v>42</v>
      </c>
      <c r="D83" s="40">
        <v>4806</v>
      </c>
      <c r="E83" s="11" t="s">
        <v>31</v>
      </c>
      <c r="F83" s="11" t="s">
        <v>31</v>
      </c>
      <c r="G83" s="11" t="s">
        <v>31</v>
      </c>
    </row>
    <row r="84" spans="1:8" x14ac:dyDescent="0.3">
      <c r="B84" s="10" t="s">
        <v>43</v>
      </c>
      <c r="C84" s="10" t="s">
        <v>44</v>
      </c>
      <c r="D84" s="40">
        <v>952</v>
      </c>
      <c r="E84" s="11" t="s">
        <v>31</v>
      </c>
      <c r="F84" s="11" t="s">
        <v>31</v>
      </c>
      <c r="G84" s="11" t="s">
        <v>31</v>
      </c>
    </row>
    <row r="85" spans="1:8" x14ac:dyDescent="0.3">
      <c r="B85" s="10" t="s">
        <v>45</v>
      </c>
      <c r="C85" s="10" t="s">
        <v>46</v>
      </c>
      <c r="D85" s="40">
        <v>150</v>
      </c>
      <c r="E85" s="11" t="s">
        <v>31</v>
      </c>
      <c r="F85" s="11" t="s">
        <v>31</v>
      </c>
      <c r="G85" s="11" t="s">
        <v>31</v>
      </c>
    </row>
    <row r="86" spans="1:8" x14ac:dyDescent="0.3">
      <c r="A86" s="54"/>
      <c r="B86" s="51" t="s">
        <v>135</v>
      </c>
      <c r="C86" s="54"/>
      <c r="D86" s="55"/>
      <c r="E86" s="54"/>
      <c r="F86" s="54"/>
      <c r="G86" s="54"/>
      <c r="H86" s="54"/>
    </row>
    <row r="87" spans="1:8" x14ac:dyDescent="0.3">
      <c r="B87" s="13" t="s">
        <v>25</v>
      </c>
      <c r="C87" s="8" t="s">
        <v>26</v>
      </c>
      <c r="D87" s="39" t="s">
        <v>27</v>
      </c>
      <c r="E87" s="9" t="s">
        <v>28</v>
      </c>
      <c r="F87" s="9" t="s">
        <v>15</v>
      </c>
      <c r="G87" s="9" t="s">
        <v>29</v>
      </c>
    </row>
    <row r="88" spans="1:8" x14ac:dyDescent="0.3">
      <c r="B88" s="12" t="s">
        <v>100</v>
      </c>
      <c r="C88" s="12" t="s">
        <v>30</v>
      </c>
      <c r="D88" s="11">
        <v>1858</v>
      </c>
      <c r="E88" s="11" t="s">
        <v>31</v>
      </c>
      <c r="F88" s="11" t="s">
        <v>31</v>
      </c>
      <c r="G88" s="11" t="s">
        <v>31</v>
      </c>
    </row>
    <row r="89" spans="1:8" x14ac:dyDescent="0.3">
      <c r="B89" s="12" t="str">
        <f>IF('Enquiry Form'!C13="16mm","Black Onyx","")</f>
        <v/>
      </c>
      <c r="C89" s="12" t="s">
        <v>32</v>
      </c>
      <c r="D89" s="11">
        <v>7121</v>
      </c>
      <c r="E89" s="11" t="s">
        <v>31</v>
      </c>
      <c r="F89" s="11" t="s">
        <v>33</v>
      </c>
      <c r="G89" s="11" t="s">
        <v>33</v>
      </c>
    </row>
    <row r="90" spans="1:8" x14ac:dyDescent="0.3">
      <c r="B90" s="12" t="str">
        <f>IF('Enquiry Form'!C13="25mm","Bright Gold","")</f>
        <v/>
      </c>
      <c r="C90" s="12" t="s">
        <v>34</v>
      </c>
      <c r="D90" s="40">
        <v>7442</v>
      </c>
      <c r="E90" s="11" t="s">
        <v>33</v>
      </c>
      <c r="F90" s="11" t="s">
        <v>31</v>
      </c>
      <c r="G90" s="11" t="s">
        <v>33</v>
      </c>
    </row>
    <row r="91" spans="1:8" x14ac:dyDescent="0.3">
      <c r="B91" s="12" t="str">
        <f>IF('Enquiry Form'!C13="25mm","Brushed Copper","")</f>
        <v/>
      </c>
      <c r="C91" s="12" t="s">
        <v>35</v>
      </c>
      <c r="D91" s="40">
        <v>7332</v>
      </c>
      <c r="E91" s="11" t="s">
        <v>33</v>
      </c>
      <c r="F91" s="11" t="s">
        <v>31</v>
      </c>
      <c r="G91" s="11" t="s">
        <v>33</v>
      </c>
    </row>
    <row r="92" spans="1:8" x14ac:dyDescent="0.3">
      <c r="B92" s="12" t="s">
        <v>36</v>
      </c>
      <c r="C92" s="12" t="s">
        <v>37</v>
      </c>
      <c r="D92" s="40">
        <v>7325</v>
      </c>
      <c r="E92" s="11" t="s">
        <v>31</v>
      </c>
      <c r="F92" s="11" t="s">
        <v>31</v>
      </c>
      <c r="G92" s="11" t="s">
        <v>31</v>
      </c>
    </row>
    <row r="93" spans="1:8" x14ac:dyDescent="0.3">
      <c r="B93" s="10" t="s">
        <v>38</v>
      </c>
      <c r="C93" s="10" t="s">
        <v>39</v>
      </c>
      <c r="D93" s="40">
        <v>7328</v>
      </c>
      <c r="E93" s="11" t="s">
        <v>31</v>
      </c>
      <c r="F93" s="11" t="s">
        <v>31</v>
      </c>
      <c r="G93" s="11" t="s">
        <v>31</v>
      </c>
    </row>
    <row r="94" spans="1:8" x14ac:dyDescent="0.3">
      <c r="B94" s="10" t="str">
        <f>IF(OR('Enquiry Form'!C13="16mm",'Enquiry Form'!C90="25mm"),"Dark Grey","")</f>
        <v/>
      </c>
      <c r="C94" s="10" t="s">
        <v>40</v>
      </c>
      <c r="D94" s="40">
        <v>1601</v>
      </c>
      <c r="E94" s="11" t="s">
        <v>31</v>
      </c>
      <c r="F94" s="11" t="s">
        <v>31</v>
      </c>
      <c r="G94" s="11" t="s">
        <v>33</v>
      </c>
    </row>
    <row r="95" spans="1:8" x14ac:dyDescent="0.3">
      <c r="B95" s="12" t="s">
        <v>41</v>
      </c>
      <c r="C95" s="12" t="s">
        <v>42</v>
      </c>
      <c r="D95" s="40">
        <v>4806</v>
      </c>
      <c r="E95" s="11" t="s">
        <v>31</v>
      </c>
      <c r="F95" s="11" t="s">
        <v>31</v>
      </c>
      <c r="G95" s="11" t="s">
        <v>31</v>
      </c>
    </row>
    <row r="96" spans="1:8" x14ac:dyDescent="0.3">
      <c r="B96" s="10" t="s">
        <v>43</v>
      </c>
      <c r="C96" s="10" t="s">
        <v>44</v>
      </c>
      <c r="D96" s="40">
        <v>952</v>
      </c>
      <c r="E96" s="11" t="s">
        <v>31</v>
      </c>
      <c r="F96" s="11" t="s">
        <v>31</v>
      </c>
      <c r="G96" s="11" t="s">
        <v>31</v>
      </c>
    </row>
    <row r="97" spans="1:8" x14ac:dyDescent="0.3">
      <c r="B97" s="10" t="s">
        <v>45</v>
      </c>
      <c r="C97" s="10" t="s">
        <v>46</v>
      </c>
      <c r="D97" s="40">
        <v>150</v>
      </c>
      <c r="E97" s="11" t="s">
        <v>31</v>
      </c>
      <c r="F97" s="11" t="s">
        <v>31</v>
      </c>
      <c r="G97" s="11" t="s">
        <v>31</v>
      </c>
    </row>
    <row r="98" spans="1:8" x14ac:dyDescent="0.3">
      <c r="A98" s="54"/>
      <c r="B98" s="51" t="s">
        <v>134</v>
      </c>
      <c r="C98" s="54"/>
      <c r="D98" s="55"/>
      <c r="E98" s="54"/>
      <c r="F98" s="54"/>
      <c r="G98" s="54"/>
      <c r="H98" s="54"/>
    </row>
    <row r="99" spans="1:8" x14ac:dyDescent="0.3">
      <c r="B99" s="13" t="s">
        <v>25</v>
      </c>
      <c r="C99" s="8" t="s">
        <v>26</v>
      </c>
      <c r="D99" s="39" t="s">
        <v>27</v>
      </c>
      <c r="E99" s="9" t="s">
        <v>28</v>
      </c>
      <c r="F99" s="9" t="s">
        <v>15</v>
      </c>
      <c r="G99" s="9" t="s">
        <v>29</v>
      </c>
    </row>
    <row r="100" spans="1:8" x14ac:dyDescent="0.3">
      <c r="B100" s="12" t="s">
        <v>100</v>
      </c>
      <c r="C100" s="12" t="s">
        <v>30</v>
      </c>
      <c r="D100" s="11">
        <v>1858</v>
      </c>
      <c r="E100" s="11" t="s">
        <v>31</v>
      </c>
      <c r="F100" s="11" t="s">
        <v>31</v>
      </c>
      <c r="G100" s="11" t="s">
        <v>31</v>
      </c>
    </row>
    <row r="101" spans="1:8" x14ac:dyDescent="0.3">
      <c r="B101" s="12" t="str">
        <f>IF('Enquiry Form'!C14="16mm","Black Onyx","")</f>
        <v/>
      </c>
      <c r="C101" s="12" t="s">
        <v>32</v>
      </c>
      <c r="D101" s="11">
        <v>7121</v>
      </c>
      <c r="E101" s="11" t="s">
        <v>31</v>
      </c>
      <c r="F101" s="11" t="s">
        <v>33</v>
      </c>
      <c r="G101" s="11" t="s">
        <v>33</v>
      </c>
    </row>
    <row r="102" spans="1:8" x14ac:dyDescent="0.3">
      <c r="B102" s="12" t="str">
        <f>IF('Enquiry Form'!C14="25mm","Bright Gold","")</f>
        <v/>
      </c>
      <c r="C102" s="12" t="s">
        <v>34</v>
      </c>
      <c r="D102" s="40">
        <v>7442</v>
      </c>
      <c r="E102" s="11" t="s">
        <v>33</v>
      </c>
      <c r="F102" s="11" t="s">
        <v>31</v>
      </c>
      <c r="G102" s="11" t="s">
        <v>33</v>
      </c>
    </row>
    <row r="103" spans="1:8" x14ac:dyDescent="0.3">
      <c r="B103" s="12" t="str">
        <f>IF('Enquiry Form'!C14="25mm","Brushed Copper","")</f>
        <v/>
      </c>
      <c r="C103" s="12" t="s">
        <v>35</v>
      </c>
      <c r="D103" s="40">
        <v>7332</v>
      </c>
      <c r="E103" s="11" t="s">
        <v>33</v>
      </c>
      <c r="F103" s="11" t="s">
        <v>31</v>
      </c>
      <c r="G103" s="11" t="s">
        <v>33</v>
      </c>
    </row>
    <row r="104" spans="1:8" x14ac:dyDescent="0.3">
      <c r="B104" s="12" t="s">
        <v>36</v>
      </c>
      <c r="C104" s="12" t="s">
        <v>37</v>
      </c>
      <c r="D104" s="40">
        <v>7325</v>
      </c>
      <c r="E104" s="11" t="s">
        <v>31</v>
      </c>
      <c r="F104" s="11" t="s">
        <v>31</v>
      </c>
      <c r="G104" s="11" t="s">
        <v>31</v>
      </c>
    </row>
    <row r="105" spans="1:8" x14ac:dyDescent="0.3">
      <c r="B105" s="10" t="s">
        <v>38</v>
      </c>
      <c r="C105" s="10" t="s">
        <v>39</v>
      </c>
      <c r="D105" s="40">
        <v>7328</v>
      </c>
      <c r="E105" s="11" t="s">
        <v>31</v>
      </c>
      <c r="F105" s="11" t="s">
        <v>31</v>
      </c>
      <c r="G105" s="11" t="s">
        <v>31</v>
      </c>
    </row>
    <row r="106" spans="1:8" x14ac:dyDescent="0.3">
      <c r="B106" s="10" t="str">
        <f>IF(OR('Enquiry Form'!C14="16mm",'Enquiry Form'!C102="25mm"),"Dark Grey","")</f>
        <v/>
      </c>
      <c r="C106" s="10" t="s">
        <v>40</v>
      </c>
      <c r="D106" s="40">
        <v>1601</v>
      </c>
      <c r="E106" s="11" t="s">
        <v>31</v>
      </c>
      <c r="F106" s="11" t="s">
        <v>31</v>
      </c>
      <c r="G106" s="11" t="s">
        <v>33</v>
      </c>
    </row>
    <row r="107" spans="1:8" x14ac:dyDescent="0.3">
      <c r="B107" s="12" t="s">
        <v>41</v>
      </c>
      <c r="C107" s="12" t="s">
        <v>42</v>
      </c>
      <c r="D107" s="40">
        <v>4806</v>
      </c>
      <c r="E107" s="11" t="s">
        <v>31</v>
      </c>
      <c r="F107" s="11" t="s">
        <v>31</v>
      </c>
      <c r="G107" s="11" t="s">
        <v>31</v>
      </c>
    </row>
    <row r="108" spans="1:8" x14ac:dyDescent="0.3">
      <c r="B108" s="10" t="s">
        <v>43</v>
      </c>
      <c r="C108" s="10" t="s">
        <v>44</v>
      </c>
      <c r="D108" s="40">
        <v>952</v>
      </c>
      <c r="E108" s="11" t="s">
        <v>31</v>
      </c>
      <c r="F108" s="11" t="s">
        <v>31</v>
      </c>
      <c r="G108" s="11" t="s">
        <v>31</v>
      </c>
    </row>
    <row r="109" spans="1:8" x14ac:dyDescent="0.3">
      <c r="B109" s="10" t="s">
        <v>45</v>
      </c>
      <c r="C109" s="10" t="s">
        <v>46</v>
      </c>
      <c r="D109" s="40">
        <v>150</v>
      </c>
      <c r="E109" s="11" t="s">
        <v>31</v>
      </c>
      <c r="F109" s="11" t="s">
        <v>31</v>
      </c>
      <c r="G109" s="11" t="s">
        <v>31</v>
      </c>
    </row>
    <row r="110" spans="1:8" x14ac:dyDescent="0.3">
      <c r="A110" s="54"/>
      <c r="B110" s="51" t="s">
        <v>133</v>
      </c>
      <c r="C110" s="54"/>
      <c r="D110" s="55"/>
      <c r="E110" s="54"/>
      <c r="F110" s="54"/>
      <c r="G110" s="54"/>
      <c r="H110" s="54"/>
    </row>
    <row r="111" spans="1:8" x14ac:dyDescent="0.3">
      <c r="B111" s="13" t="s">
        <v>25</v>
      </c>
      <c r="C111" s="8" t="s">
        <v>26</v>
      </c>
      <c r="D111" s="39" t="s">
        <v>27</v>
      </c>
      <c r="E111" s="9" t="s">
        <v>28</v>
      </c>
      <c r="F111" s="9" t="s">
        <v>15</v>
      </c>
      <c r="G111" s="9" t="s">
        <v>29</v>
      </c>
    </row>
    <row r="112" spans="1:8" x14ac:dyDescent="0.3">
      <c r="B112" s="12" t="s">
        <v>100</v>
      </c>
      <c r="C112" s="12" t="s">
        <v>30</v>
      </c>
      <c r="D112" s="11">
        <v>1858</v>
      </c>
      <c r="E112" s="11" t="s">
        <v>31</v>
      </c>
      <c r="F112" s="11" t="s">
        <v>31</v>
      </c>
      <c r="G112" s="11" t="s">
        <v>31</v>
      </c>
    </row>
    <row r="113" spans="2:7" x14ac:dyDescent="0.3">
      <c r="B113" s="12" t="str">
        <f>IF('Enquiry Form'!C15="16mm","Black Onyx","")</f>
        <v/>
      </c>
      <c r="C113" s="12" t="s">
        <v>32</v>
      </c>
      <c r="D113" s="11">
        <v>7121</v>
      </c>
      <c r="E113" s="11" t="s">
        <v>31</v>
      </c>
      <c r="F113" s="11" t="s">
        <v>33</v>
      </c>
      <c r="G113" s="11" t="s">
        <v>33</v>
      </c>
    </row>
    <row r="114" spans="2:7" x14ac:dyDescent="0.3">
      <c r="B114" s="12" t="str">
        <f>IF('Enquiry Form'!C15="25mm","Bright Gold","")</f>
        <v/>
      </c>
      <c r="C114" s="12" t="s">
        <v>34</v>
      </c>
      <c r="D114" s="40">
        <v>7442</v>
      </c>
      <c r="E114" s="11" t="s">
        <v>33</v>
      </c>
      <c r="F114" s="11" t="s">
        <v>31</v>
      </c>
      <c r="G114" s="11" t="s">
        <v>33</v>
      </c>
    </row>
    <row r="115" spans="2:7" x14ac:dyDescent="0.3">
      <c r="B115" s="12" t="str">
        <f>IF('Enquiry Form'!C15="25mm","Brushed Copper","")</f>
        <v/>
      </c>
      <c r="C115" s="12" t="s">
        <v>35</v>
      </c>
      <c r="D115" s="40">
        <v>7332</v>
      </c>
      <c r="E115" s="11" t="s">
        <v>33</v>
      </c>
      <c r="F115" s="11" t="s">
        <v>31</v>
      </c>
      <c r="G115" s="11" t="s">
        <v>33</v>
      </c>
    </row>
    <row r="116" spans="2:7" x14ac:dyDescent="0.3">
      <c r="B116" s="12" t="s">
        <v>36</v>
      </c>
      <c r="C116" s="12" t="s">
        <v>37</v>
      </c>
      <c r="D116" s="40">
        <v>7325</v>
      </c>
      <c r="E116" s="11" t="s">
        <v>31</v>
      </c>
      <c r="F116" s="11" t="s">
        <v>31</v>
      </c>
      <c r="G116" s="11" t="s">
        <v>31</v>
      </c>
    </row>
    <row r="117" spans="2:7" x14ac:dyDescent="0.3">
      <c r="B117" s="10" t="s">
        <v>38</v>
      </c>
      <c r="C117" s="10" t="s">
        <v>39</v>
      </c>
      <c r="D117" s="40">
        <v>7328</v>
      </c>
      <c r="E117" s="11" t="s">
        <v>31</v>
      </c>
      <c r="F117" s="11" t="s">
        <v>31</v>
      </c>
      <c r="G117" s="11" t="s">
        <v>31</v>
      </c>
    </row>
    <row r="118" spans="2:7" x14ac:dyDescent="0.3">
      <c r="B118" s="10" t="str">
        <f>IF(OR('Enquiry Form'!C15="16mm",'Enquiry Form'!C114="25mm"),"Dark Grey","")</f>
        <v/>
      </c>
      <c r="C118" s="10" t="s">
        <v>40</v>
      </c>
      <c r="D118" s="40">
        <v>1601</v>
      </c>
      <c r="E118" s="11" t="s">
        <v>31</v>
      </c>
      <c r="F118" s="11" t="s">
        <v>31</v>
      </c>
      <c r="G118" s="11" t="s">
        <v>33</v>
      </c>
    </row>
    <row r="119" spans="2:7" x14ac:dyDescent="0.3">
      <c r="B119" s="12" t="s">
        <v>41</v>
      </c>
      <c r="C119" s="12" t="s">
        <v>42</v>
      </c>
      <c r="D119" s="40">
        <v>4806</v>
      </c>
      <c r="E119" s="11" t="s">
        <v>31</v>
      </c>
      <c r="F119" s="11" t="s">
        <v>31</v>
      </c>
      <c r="G119" s="11" t="s">
        <v>31</v>
      </c>
    </row>
    <row r="120" spans="2:7" x14ac:dyDescent="0.3">
      <c r="B120" s="10" t="s">
        <v>43</v>
      </c>
      <c r="C120" s="10" t="s">
        <v>44</v>
      </c>
      <c r="D120" s="40">
        <v>952</v>
      </c>
      <c r="E120" s="11" t="s">
        <v>31</v>
      </c>
      <c r="F120" s="11" t="s">
        <v>31</v>
      </c>
      <c r="G120" s="11" t="s">
        <v>31</v>
      </c>
    </row>
    <row r="121" spans="2:7" x14ac:dyDescent="0.3">
      <c r="B121" s="10" t="s">
        <v>45</v>
      </c>
      <c r="C121" s="10" t="s">
        <v>46</v>
      </c>
      <c r="D121" s="40">
        <v>150</v>
      </c>
      <c r="E121" s="11" t="s">
        <v>31</v>
      </c>
      <c r="F121" s="11" t="s">
        <v>31</v>
      </c>
      <c r="G121" s="11" t="s">
        <v>31</v>
      </c>
    </row>
  </sheetData>
  <sheetProtection selectLockedCells="1" selectUnlockedCells="1"/>
  <sortState xmlns:xlrd2="http://schemas.microsoft.com/office/spreadsheetml/2017/richdata2" ref="B4:G13">
    <sortCondition ref="B4:B13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578F-EE22-4F49-B1AB-ED9908F32915}">
  <sheetPr codeName="Sheet3"/>
  <dimension ref="B2:BE11"/>
  <sheetViews>
    <sheetView workbookViewId="0">
      <selection activeCell="N6" sqref="N6"/>
    </sheetView>
  </sheetViews>
  <sheetFormatPr defaultRowHeight="14.4" x14ac:dyDescent="0.3"/>
  <cols>
    <col min="1" max="1" width="3.88671875" customWidth="1"/>
    <col min="2" max="2" width="14.109375" bestFit="1" customWidth="1"/>
    <col min="3" max="3" width="3.109375" bestFit="1" customWidth="1"/>
    <col min="4" max="4" width="2.88671875" customWidth="1"/>
    <col min="5" max="5" width="12.88671875" bestFit="1" customWidth="1"/>
    <col min="6" max="6" width="5.44140625" bestFit="1" customWidth="1"/>
    <col min="7" max="7" width="2.88671875" customWidth="1"/>
    <col min="8" max="8" width="12.88671875" bestFit="1" customWidth="1"/>
    <col min="9" max="9" width="5.44140625" bestFit="1" customWidth="1"/>
    <col min="10" max="10" width="2.88671875" customWidth="1"/>
    <col min="11" max="11" width="12.88671875" bestFit="1" customWidth="1"/>
    <col min="12" max="12" width="5.44140625" bestFit="1" customWidth="1"/>
    <col min="13" max="13" width="3.88671875" customWidth="1"/>
    <col min="14" max="14" width="14.5546875" customWidth="1"/>
    <col min="15" max="15" width="5.44140625" bestFit="1" customWidth="1"/>
    <col min="16" max="16" width="3.88671875" customWidth="1"/>
    <col min="17" max="17" width="14.5546875" customWidth="1"/>
    <col min="18" max="18" width="5.44140625" bestFit="1" customWidth="1"/>
    <col min="19" max="19" width="3.88671875" customWidth="1"/>
    <col min="20" max="20" width="14.5546875" customWidth="1"/>
    <col min="21" max="21" width="5.44140625" bestFit="1" customWidth="1"/>
    <col min="22" max="22" width="3.88671875" customWidth="1"/>
    <col min="23" max="23" width="29.5546875" bestFit="1" customWidth="1"/>
    <col min="24" max="24" width="5.44140625" bestFit="1" customWidth="1"/>
    <col min="25" max="25" width="3.88671875" customWidth="1"/>
    <col min="26" max="26" width="29.5546875" bestFit="1" customWidth="1"/>
    <col min="27" max="27" width="5.44140625" bestFit="1" customWidth="1"/>
    <col min="28" max="28" width="3.88671875" customWidth="1"/>
    <col min="29" max="29" width="29.5546875" bestFit="1" customWidth="1"/>
    <col min="30" max="30" width="5.44140625" bestFit="1" customWidth="1"/>
    <col min="31" max="31" width="3.88671875" customWidth="1"/>
    <col min="32" max="32" width="29.5546875" bestFit="1" customWidth="1"/>
    <col min="33" max="33" width="5.44140625" bestFit="1" customWidth="1"/>
    <col min="34" max="34" width="3.88671875" customWidth="1"/>
    <col min="35" max="35" width="29.5546875" bestFit="1" customWidth="1"/>
    <col min="36" max="36" width="5.44140625" bestFit="1" customWidth="1"/>
    <col min="37" max="37" width="3.88671875" customWidth="1"/>
    <col min="38" max="38" width="29.5546875" bestFit="1" customWidth="1"/>
    <col min="39" max="39" width="5.44140625" bestFit="1" customWidth="1"/>
    <col min="40" max="40" width="3.88671875" customWidth="1"/>
    <col min="41" max="41" width="29.5546875" bestFit="1" customWidth="1"/>
    <col min="42" max="42" width="5.44140625" bestFit="1" customWidth="1"/>
    <col min="43" max="43" width="3.88671875" customWidth="1"/>
    <col min="44" max="44" width="29.5546875" bestFit="1" customWidth="1"/>
    <col min="45" max="45" width="5.44140625" bestFit="1" customWidth="1"/>
    <col min="46" max="46" width="3.88671875" customWidth="1"/>
    <col min="47" max="47" width="9.88671875" bestFit="1" customWidth="1"/>
    <col min="48" max="48" width="5.44140625" bestFit="1" customWidth="1"/>
    <col min="49" max="49" width="3.88671875" customWidth="1"/>
    <col min="50" max="50" width="10.88671875" bestFit="1" customWidth="1"/>
    <col min="51" max="51" width="8.88671875" style="23"/>
    <col min="52" max="52" width="3.88671875" customWidth="1"/>
    <col min="56" max="56" width="11.5546875" bestFit="1" customWidth="1"/>
  </cols>
  <sheetData>
    <row r="2" spans="2:57" x14ac:dyDescent="0.3">
      <c r="B2" s="5" t="s">
        <v>47</v>
      </c>
      <c r="C2" s="6"/>
      <c r="D2" s="6"/>
      <c r="E2" s="5" t="s">
        <v>98</v>
      </c>
      <c r="F2" s="5" t="s">
        <v>26</v>
      </c>
      <c r="G2" s="6"/>
      <c r="H2" s="5" t="s">
        <v>48</v>
      </c>
      <c r="I2" s="5" t="s">
        <v>26</v>
      </c>
      <c r="J2" s="6"/>
      <c r="K2" s="5" t="s">
        <v>99</v>
      </c>
      <c r="L2" s="5" t="s">
        <v>26</v>
      </c>
      <c r="M2" s="6"/>
      <c r="N2" s="5" t="s">
        <v>94</v>
      </c>
      <c r="O2" s="5" t="s">
        <v>26</v>
      </c>
      <c r="P2" s="6"/>
      <c r="Q2" s="5" t="s">
        <v>89</v>
      </c>
      <c r="R2" s="5" t="s">
        <v>26</v>
      </c>
      <c r="S2" s="6"/>
      <c r="T2" s="5" t="s">
        <v>91</v>
      </c>
      <c r="U2" s="5" t="s">
        <v>26</v>
      </c>
      <c r="V2" s="6"/>
      <c r="W2" s="5" t="s">
        <v>101</v>
      </c>
      <c r="X2" s="5" t="s">
        <v>26</v>
      </c>
      <c r="Y2" s="6"/>
      <c r="Z2" s="5" t="s">
        <v>102</v>
      </c>
      <c r="AA2" s="5" t="s">
        <v>26</v>
      </c>
      <c r="AB2" s="6"/>
      <c r="AC2" s="5" t="s">
        <v>105</v>
      </c>
      <c r="AD2" s="5" t="s">
        <v>26</v>
      </c>
      <c r="AE2" s="6"/>
      <c r="AF2" s="5" t="s">
        <v>101</v>
      </c>
      <c r="AG2" s="5" t="s">
        <v>26</v>
      </c>
      <c r="AH2" s="6"/>
      <c r="AI2" s="5" t="s">
        <v>113</v>
      </c>
      <c r="AJ2" s="5" t="s">
        <v>26</v>
      </c>
      <c r="AK2" s="6"/>
      <c r="AL2" s="5" t="s">
        <v>114</v>
      </c>
      <c r="AM2" s="5" t="s">
        <v>26</v>
      </c>
      <c r="AN2" s="6"/>
      <c r="AO2" s="5" t="s">
        <v>116</v>
      </c>
      <c r="AP2" s="5" t="s">
        <v>26</v>
      </c>
      <c r="AQ2" s="6"/>
      <c r="AR2" s="5" t="s">
        <v>49</v>
      </c>
      <c r="AS2" s="5" t="s">
        <v>26</v>
      </c>
      <c r="AT2" s="6"/>
      <c r="AU2" s="5" t="s">
        <v>50</v>
      </c>
      <c r="AV2" s="5" t="s">
        <v>26</v>
      </c>
      <c r="AX2" s="5" t="s">
        <v>51</v>
      </c>
      <c r="AY2" s="5" t="s">
        <v>26</v>
      </c>
      <c r="BA2" s="5" t="s">
        <v>52</v>
      </c>
      <c r="BB2" s="26" t="s">
        <v>26</v>
      </c>
      <c r="BD2" s="50"/>
      <c r="BE2" s="50"/>
    </row>
    <row r="3" spans="2:57" x14ac:dyDescent="0.3">
      <c r="B3" s="6" t="s">
        <v>13</v>
      </c>
      <c r="C3" s="6" t="s">
        <v>53</v>
      </c>
      <c r="D3" s="6"/>
      <c r="E3" s="9" t="s">
        <v>83</v>
      </c>
      <c r="F3" s="6"/>
      <c r="G3" s="6"/>
      <c r="H3" s="9" t="s">
        <v>28</v>
      </c>
      <c r="I3" s="6">
        <v>16</v>
      </c>
      <c r="J3" s="6"/>
      <c r="K3" s="9" t="s">
        <v>45</v>
      </c>
      <c r="L3" s="6"/>
      <c r="M3" s="6"/>
      <c r="N3" s="6" t="s">
        <v>67</v>
      </c>
      <c r="O3" s="6" t="s">
        <v>68</v>
      </c>
      <c r="P3" s="6">
        <v>1</v>
      </c>
      <c r="Q3" s="6"/>
      <c r="R3" s="6"/>
      <c r="S3" s="6"/>
      <c r="T3" s="6" t="s">
        <v>16</v>
      </c>
      <c r="U3" s="6" t="s">
        <v>92</v>
      </c>
      <c r="V3" s="6"/>
      <c r="W3" s="6" t="s">
        <v>77</v>
      </c>
      <c r="X3" s="6" t="s">
        <v>117</v>
      </c>
      <c r="Y3" s="6"/>
      <c r="Z3" s="6" t="s">
        <v>83</v>
      </c>
      <c r="AA3" s="6" t="s">
        <v>121</v>
      </c>
      <c r="AB3" s="6"/>
      <c r="AC3" s="6" t="s">
        <v>106</v>
      </c>
      <c r="AD3" s="6">
        <v>1</v>
      </c>
      <c r="AE3" s="6"/>
      <c r="AF3" s="6" t="s">
        <v>111</v>
      </c>
      <c r="AG3" s="6" t="s">
        <v>118</v>
      </c>
      <c r="AH3" s="6"/>
      <c r="AI3" s="6" t="s">
        <v>83</v>
      </c>
      <c r="AJ3" s="6" t="s">
        <v>121</v>
      </c>
      <c r="AK3" s="6"/>
      <c r="AL3" s="6"/>
      <c r="AM3" s="6">
        <v>3</v>
      </c>
      <c r="AN3" s="6"/>
      <c r="AO3" s="6" t="s">
        <v>45</v>
      </c>
      <c r="AP3" s="6" t="s">
        <v>121</v>
      </c>
      <c r="AQ3" s="6"/>
      <c r="AR3" s="6" t="s">
        <v>54</v>
      </c>
      <c r="AS3" s="6" t="s">
        <v>55</v>
      </c>
      <c r="AU3" s="6" t="s">
        <v>16</v>
      </c>
      <c r="AV3" s="6" t="s">
        <v>56</v>
      </c>
      <c r="AX3" s="6" t="s">
        <v>16</v>
      </c>
      <c r="AY3" s="23" t="s">
        <v>57</v>
      </c>
      <c r="BA3" s="23" t="s">
        <v>58</v>
      </c>
      <c r="BB3" s="23"/>
    </row>
    <row r="4" spans="2:57" x14ac:dyDescent="0.3">
      <c r="B4" s="6" t="s">
        <v>59</v>
      </c>
      <c r="C4" s="6" t="s">
        <v>53</v>
      </c>
      <c r="D4" s="6"/>
      <c r="E4" s="9" t="s">
        <v>14</v>
      </c>
      <c r="F4" s="6"/>
      <c r="G4" s="6"/>
      <c r="H4" s="9" t="s">
        <v>15</v>
      </c>
      <c r="I4" s="6">
        <v>25</v>
      </c>
      <c r="J4" s="6"/>
      <c r="K4" s="9" t="s">
        <v>100</v>
      </c>
      <c r="L4" s="6"/>
      <c r="M4" s="6"/>
      <c r="N4" s="6" t="s">
        <v>70</v>
      </c>
      <c r="O4" s="6" t="s">
        <v>97</v>
      </c>
      <c r="P4" s="6">
        <v>4</v>
      </c>
      <c r="Q4" s="6"/>
      <c r="R4" s="6"/>
      <c r="S4" s="6"/>
      <c r="T4" s="6" t="s">
        <v>62</v>
      </c>
      <c r="U4" s="6" t="s">
        <v>93</v>
      </c>
      <c r="V4" s="6"/>
      <c r="W4" s="6" t="s">
        <v>78</v>
      </c>
      <c r="X4" s="6" t="s">
        <v>118</v>
      </c>
      <c r="Y4" s="6"/>
      <c r="Z4" s="6" t="s">
        <v>14</v>
      </c>
      <c r="AA4" s="6" t="s">
        <v>122</v>
      </c>
      <c r="AB4" s="6"/>
      <c r="AC4" s="6" t="s">
        <v>107</v>
      </c>
      <c r="AD4" s="6">
        <v>3</v>
      </c>
      <c r="AE4" s="6"/>
      <c r="AF4" s="6" t="s">
        <v>112</v>
      </c>
      <c r="AG4" s="6" t="s">
        <v>117</v>
      </c>
      <c r="AH4" s="6"/>
      <c r="AI4" s="6" t="s">
        <v>14</v>
      </c>
      <c r="AJ4" s="6" t="s">
        <v>122</v>
      </c>
      <c r="AK4" s="6"/>
      <c r="AL4" s="6" t="s">
        <v>129</v>
      </c>
      <c r="AM4" s="6">
        <v>4</v>
      </c>
      <c r="AN4" s="6"/>
      <c r="AO4" s="6" t="s">
        <v>100</v>
      </c>
      <c r="AP4" s="6" t="s">
        <v>122</v>
      </c>
      <c r="AQ4" s="6"/>
      <c r="AR4" s="6" t="s">
        <v>60</v>
      </c>
      <c r="AS4" s="6" t="s">
        <v>61</v>
      </c>
      <c r="AU4" s="6" t="s">
        <v>62</v>
      </c>
      <c r="AV4" s="6" t="s">
        <v>63</v>
      </c>
      <c r="AW4" s="23"/>
      <c r="AX4" s="6" t="s">
        <v>62</v>
      </c>
      <c r="AY4" s="23" t="s">
        <v>64</v>
      </c>
      <c r="BA4" s="23" t="s">
        <v>65</v>
      </c>
      <c r="BB4" s="23" t="s">
        <v>66</v>
      </c>
    </row>
    <row r="5" spans="2:57" x14ac:dyDescent="0.3">
      <c r="B5" s="6"/>
      <c r="C5" s="6"/>
      <c r="D5" s="6"/>
      <c r="E5" s="9"/>
      <c r="F5" s="6"/>
      <c r="G5" s="6"/>
      <c r="H5" s="9"/>
      <c r="I5" s="6"/>
      <c r="J5" s="6"/>
      <c r="K5" s="9"/>
      <c r="L5" s="6"/>
      <c r="M5" s="6"/>
      <c r="N5" s="6" t="s">
        <v>69</v>
      </c>
      <c r="O5" s="6" t="s">
        <v>96</v>
      </c>
      <c r="P5" s="6">
        <v>3</v>
      </c>
      <c r="Q5" s="6"/>
      <c r="R5" s="6"/>
      <c r="S5" s="6"/>
      <c r="T5" s="6"/>
      <c r="U5" s="6"/>
      <c r="V5" s="6"/>
      <c r="W5" s="6" t="s">
        <v>79</v>
      </c>
      <c r="X5" s="6" t="s">
        <v>119</v>
      </c>
      <c r="Y5" s="6"/>
      <c r="Z5" s="6" t="s">
        <v>103</v>
      </c>
      <c r="AA5" s="6" t="s">
        <v>123</v>
      </c>
      <c r="AB5" s="6"/>
      <c r="AC5" s="6" t="s">
        <v>108</v>
      </c>
      <c r="AD5" s="6">
        <v>6</v>
      </c>
      <c r="AE5" s="6"/>
      <c r="AF5" s="6"/>
      <c r="AG5" s="6"/>
      <c r="AH5" s="6"/>
      <c r="AI5" s="6" t="s">
        <v>103</v>
      </c>
      <c r="AJ5" s="6" t="s">
        <v>123</v>
      </c>
      <c r="AK5" s="6"/>
      <c r="AL5" s="6" t="s">
        <v>115</v>
      </c>
      <c r="AM5" s="6">
        <v>6</v>
      </c>
      <c r="AN5" s="6"/>
      <c r="AO5" s="6"/>
      <c r="AP5" s="6"/>
      <c r="AQ5" s="6"/>
      <c r="AR5" s="6"/>
      <c r="AS5" s="6"/>
      <c r="AU5" s="6"/>
      <c r="AV5" s="6"/>
      <c r="BB5" s="23"/>
    </row>
    <row r="6" spans="2:57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 t="str">
        <f>IF(OR('Enquiry Form'!C6="50mm",'Enquiry Form'!C7="50mm",'Enquiry Form'!C8="50mm",'Enquiry Form'!C9="50mm",'Enquiry Form'!C10="50mm",'Enquiry Form'!C11="50mm",'Enquiry Form'!C12="50mm",'Enquiry Form'!C13="50mm",'Enquiry Form'!C14="50mm",'Enquiry Form'!C15="50mm"),"","Tensioned")</f>
        <v>Tensioned</v>
      </c>
      <c r="O6" s="6" t="s">
        <v>95</v>
      </c>
      <c r="P6" s="6">
        <v>2</v>
      </c>
      <c r="Q6" s="6" t="s">
        <v>85</v>
      </c>
      <c r="R6" s="6" t="s">
        <v>86</v>
      </c>
      <c r="S6" s="6"/>
      <c r="T6" s="6"/>
      <c r="U6" s="6"/>
      <c r="V6" s="6"/>
      <c r="W6" s="6" t="s">
        <v>80</v>
      </c>
      <c r="X6" s="6" t="s">
        <v>120</v>
      </c>
      <c r="Y6" s="6"/>
      <c r="Z6" s="6" t="s">
        <v>104</v>
      </c>
      <c r="AA6" s="6" t="s">
        <v>124</v>
      </c>
      <c r="AB6" s="6"/>
      <c r="AC6" s="6" t="s">
        <v>109</v>
      </c>
      <c r="AD6" s="6">
        <v>9</v>
      </c>
      <c r="AE6" s="6"/>
      <c r="AF6" s="6"/>
      <c r="AG6" s="6"/>
      <c r="AH6" s="6"/>
      <c r="AI6" s="6" t="s">
        <v>104</v>
      </c>
      <c r="AJ6" s="6" t="s">
        <v>124</v>
      </c>
      <c r="AK6" s="6"/>
      <c r="AL6" s="6" t="s">
        <v>130</v>
      </c>
      <c r="AM6" s="6">
        <v>9</v>
      </c>
      <c r="AN6" s="6"/>
      <c r="AO6" s="6"/>
      <c r="AP6" s="6"/>
      <c r="AQ6" s="6"/>
      <c r="AR6" s="6"/>
      <c r="AS6" s="6"/>
      <c r="AU6" s="6"/>
      <c r="AV6" s="6"/>
    </row>
    <row r="7" spans="2:57" x14ac:dyDescent="0.3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Q7" s="6" t="s">
        <v>143</v>
      </c>
      <c r="R7" s="6" t="s">
        <v>144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 t="s">
        <v>110</v>
      </c>
      <c r="AD7" s="6" t="s">
        <v>125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U7" s="6"/>
      <c r="AV7" s="6"/>
    </row>
    <row r="8" spans="2:57" x14ac:dyDescent="0.3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Q8" s="6" t="s">
        <v>87</v>
      </c>
      <c r="R8" s="6" t="s">
        <v>88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U8" s="6"/>
      <c r="AV8" s="6"/>
    </row>
    <row r="9" spans="2:57" x14ac:dyDescent="0.3">
      <c r="N9" s="6"/>
      <c r="O9" s="6"/>
      <c r="Q9" s="6"/>
      <c r="R9" s="6"/>
      <c r="T9" s="6"/>
      <c r="U9" s="6"/>
    </row>
    <row r="10" spans="2:57" x14ac:dyDescent="0.3">
      <c r="N10" s="6"/>
      <c r="O10" s="6"/>
      <c r="Q10" s="6"/>
      <c r="R10" s="6"/>
      <c r="T10" s="6"/>
      <c r="U10" s="6"/>
    </row>
    <row r="11" spans="2:57" x14ac:dyDescent="0.3">
      <c r="N11" s="6"/>
      <c r="O11" s="6"/>
      <c r="Q11" s="6"/>
      <c r="R11" s="6"/>
      <c r="T11" s="6"/>
      <c r="U11" s="6"/>
    </row>
  </sheetData>
  <sheetProtection selectLockedCells="1" selectUnlockedCells="1"/>
  <sortState xmlns:xlrd2="http://schemas.microsoft.com/office/spreadsheetml/2017/richdata2" ref="BA3:BB4">
    <sortCondition ref="BA3:BA4"/>
  </sortState>
  <dataValidations disablePrompts="1" count="1">
    <dataValidation type="list" allowBlank="1" showInputMessage="1" showErrorMessage="1" sqref="AU5:AU8" xr:uid="{023529CA-C76A-408B-92A4-2D9D7E57E9F1}">
      <formula1>"Fixed Handle Nickel,Fixed Handle Colour, Articulating Handle, Fabric Handle,Powered 24V, Powered 230V"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8" ma:contentTypeDescription="Create a new document." ma:contentTypeScope="" ma:versionID="3be7b543267f2e85d62baf457e45d0fb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e52592c826e242807368169277e2ede0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dd2896c-5842-4467-9494-1014a6a5a5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46bc36-6744-4767-9ce8-3669b139f0c7}" ma:internalName="TaxCatchAll" ma:showField="CatchAllData" ma:web="d7564538-9a43-467c-9305-959c3453e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8a4576-7320-4e02-8367-50eaa8d6c81a">
      <Terms xmlns="http://schemas.microsoft.com/office/infopath/2007/PartnerControls"/>
    </lcf76f155ced4ddcb4097134ff3c332f>
    <TaxCatchAll xmlns="d7564538-9a43-467c-9305-959c3453ee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0FA063-C1CD-46F2-B9F7-E66F2C4DD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a4576-7320-4e02-8367-50eaa8d6c81a"/>
    <ds:schemaRef ds:uri="d7564538-9a43-467c-9305-959c3453e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D854D1-7A0A-4A8C-B8F3-B90FF8CA5EB5}">
  <ds:schemaRefs>
    <ds:schemaRef ds:uri="http://schemas.microsoft.com/office/2006/metadata/properties"/>
    <ds:schemaRef ds:uri="http://schemas.microsoft.com/office/infopath/2007/PartnerControls"/>
    <ds:schemaRef ds:uri="4e8a4576-7320-4e02-8367-50eaa8d6c81a"/>
    <ds:schemaRef ds:uri="d7564538-9a43-467c-9305-959c3453ee53"/>
  </ds:schemaRefs>
</ds:datastoreItem>
</file>

<file path=customXml/itemProps3.xml><?xml version="1.0" encoding="utf-8"?>
<ds:datastoreItem xmlns:ds="http://schemas.openxmlformats.org/officeDocument/2006/customXml" ds:itemID="{C313A7F4-CADA-42E8-8DE8-6A793C1A13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Enquiry Form</vt:lpstr>
      <vt:lpstr> Slat Colour and Slat Depth</vt:lpstr>
      <vt:lpstr>Product Code</vt:lpstr>
      <vt:lpstr>'Enquiry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edfit</dc:creator>
  <cp:keywords/>
  <dc:description/>
  <cp:lastModifiedBy>Charlie Townsend</cp:lastModifiedBy>
  <cp:revision/>
  <dcterms:created xsi:type="dcterms:W3CDTF">2020-10-14T14:05:44Z</dcterms:created>
  <dcterms:modified xsi:type="dcterms:W3CDTF">2026-02-04T11:29:39Z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  <property fmtid="{D5CDD505-2E9C-101B-9397-08002B2CF9AE}" pid="3" name="MediaServiceImageTags">
    <vt:lpwstr/>
  </property>
</Properties>
</file>